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252" windowWidth="16608" windowHeight="8412" tabRatio="796" activeTab="1"/>
  </bookViews>
  <sheets>
    <sheet name="Site Summary" sheetId="2" r:id="rId1"/>
    <sheet name="Region (1)" sheetId="19" r:id="rId2"/>
    <sheet name="Region (2)" sheetId="20" r:id="rId3"/>
    <sheet name="Region (3)" sheetId="21" r:id="rId4"/>
    <sheet name="Region (4)" sheetId="22" r:id="rId5"/>
    <sheet name="Region (5)" sheetId="23" r:id="rId6"/>
    <sheet name="Sheet1" sheetId="24" r:id="rId7"/>
  </sheets>
  <definedNames>
    <definedName name="month" localSheetId="1">'Region (1)'!$AG$30:$AG$41</definedName>
    <definedName name="month" localSheetId="2">'Region (2)'!$AG$30:$AG$41</definedName>
    <definedName name="month" localSheetId="3">'Region (3)'!$AG$30:$AG$41</definedName>
    <definedName name="month" localSheetId="4">'Region (4)'!$AG$30:$AG$41</definedName>
    <definedName name="month" localSheetId="5">'Region (5)'!$AG$30:$AG$41</definedName>
    <definedName name="month">'Site Summary'!$AG$30:$AG$41</definedName>
    <definedName name="_xlnm.Print_Area" localSheetId="1">'Region (1)'!$B$3:$X$23</definedName>
    <definedName name="_xlnm.Print_Area" localSheetId="2">'Region (2)'!$B$3:$X$23</definedName>
    <definedName name="_xlnm.Print_Area" localSheetId="3">'Region (3)'!$B$3:$X$23</definedName>
    <definedName name="_xlnm.Print_Area" localSheetId="4">'Region (4)'!$B$3:$X$23</definedName>
    <definedName name="_xlnm.Print_Area" localSheetId="5">'Region (5)'!$B$3:$X$23</definedName>
    <definedName name="_xlnm.Print_Area" localSheetId="0">'Site Summary'!$B$3:$X$23</definedName>
    <definedName name="State" localSheetId="2">#REF!</definedName>
    <definedName name="State" localSheetId="3">#REF!</definedName>
    <definedName name="State" localSheetId="4">#REF!</definedName>
    <definedName name="State" localSheetId="5">#REF!</definedName>
    <definedName name="State">#REF!</definedName>
    <definedName name="wkreport" localSheetId="2">#REF!</definedName>
    <definedName name="wkreport" localSheetId="3">#REF!</definedName>
    <definedName name="wkreport" localSheetId="4">#REF!</definedName>
    <definedName name="wkreport" localSheetId="5">#REF!</definedName>
    <definedName name="wkreport">#REF!</definedName>
  </definedNames>
  <calcPr calcId="145621"/>
</workbook>
</file>

<file path=xl/calcChain.xml><?xml version="1.0" encoding="utf-8"?>
<calcChain xmlns="http://schemas.openxmlformats.org/spreadsheetml/2006/main">
  <c r="S11" i="23" l="1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F11" i="21"/>
  <c r="F11" i="20"/>
  <c r="F11" i="2" l="1"/>
  <c r="T11" i="2"/>
  <c r="F12" i="19"/>
  <c r="G11" i="19" s="1"/>
  <c r="G12" i="19"/>
  <c r="H12" i="19"/>
  <c r="H11" i="19" l="1"/>
  <c r="I11" i="19" s="1"/>
  <c r="U11" i="2"/>
  <c r="I18" i="23"/>
  <c r="I18" i="22"/>
  <c r="I18" i="21"/>
  <c r="W11" i="2" l="1"/>
  <c r="V11" i="2"/>
  <c r="M27" i="24"/>
  <c r="M33" i="24" s="1"/>
  <c r="I27" i="24"/>
  <c r="I32" i="24" s="1"/>
  <c r="E27" i="24"/>
  <c r="E30" i="24" s="1"/>
  <c r="B26" i="24"/>
  <c r="N27" i="24" s="1"/>
  <c r="E24" i="24"/>
  <c r="D24" i="24"/>
  <c r="C24" i="24"/>
  <c r="B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K9" i="24"/>
  <c r="L9" i="24" s="1"/>
  <c r="J9" i="24"/>
  <c r="I9" i="24"/>
  <c r="F9" i="24"/>
  <c r="P8" i="24"/>
  <c r="O8" i="24"/>
  <c r="M8" i="24"/>
  <c r="N8" i="24" s="1"/>
  <c r="L8" i="24"/>
  <c r="K8" i="24"/>
  <c r="F8" i="24"/>
  <c r="O7" i="24"/>
  <c r="P7" i="24" s="1"/>
  <c r="N7" i="24"/>
  <c r="M7" i="24"/>
  <c r="K7" i="24"/>
  <c r="L7" i="24" s="1"/>
  <c r="F7" i="24"/>
  <c r="O6" i="24"/>
  <c r="P6" i="24" s="1"/>
  <c r="N6" i="24"/>
  <c r="M6" i="24"/>
  <c r="K6" i="24"/>
  <c r="L6" i="24" s="1"/>
  <c r="F6" i="24"/>
  <c r="F24" i="24" s="1"/>
  <c r="P5" i="24"/>
  <c r="O5" i="24"/>
  <c r="M5" i="24"/>
  <c r="N5" i="24" s="1"/>
  <c r="L5" i="24"/>
  <c r="K5" i="24"/>
  <c r="F5" i="24"/>
  <c r="P4" i="24"/>
  <c r="P9" i="24" s="1"/>
  <c r="O4" i="24"/>
  <c r="M4" i="24"/>
  <c r="M9" i="24" s="1"/>
  <c r="L4" i="24"/>
  <c r="K4" i="24"/>
  <c r="F4" i="24"/>
  <c r="N32" i="24" l="1"/>
  <c r="N30" i="24"/>
  <c r="N33" i="24"/>
  <c r="N31" i="24"/>
  <c r="N29" i="24"/>
  <c r="I30" i="24"/>
  <c r="M30" i="24"/>
  <c r="E32" i="24"/>
  <c r="M32" i="24"/>
  <c r="N4" i="24"/>
  <c r="N9" i="24" s="1"/>
  <c r="C27" i="24"/>
  <c r="G27" i="24"/>
  <c r="K27" i="24"/>
  <c r="O27" i="24"/>
  <c r="E29" i="24"/>
  <c r="I29" i="24"/>
  <c r="M29" i="24"/>
  <c r="E31" i="24"/>
  <c r="I31" i="24"/>
  <c r="M31" i="24"/>
  <c r="E33" i="24"/>
  <c r="I33" i="24"/>
  <c r="D27" i="24"/>
  <c r="H27" i="24"/>
  <c r="L27" i="24"/>
  <c r="P27" i="24"/>
  <c r="O9" i="24"/>
  <c r="F27" i="24"/>
  <c r="J27" i="24"/>
  <c r="J32" i="24" l="1"/>
  <c r="J30" i="24"/>
  <c r="J33" i="24"/>
  <c r="J31" i="24"/>
  <c r="J29" i="24"/>
  <c r="L33" i="24"/>
  <c r="L31" i="24"/>
  <c r="L29" i="24"/>
  <c r="L32" i="24"/>
  <c r="L30" i="24"/>
  <c r="K32" i="24"/>
  <c r="K30" i="24"/>
  <c r="K33" i="24"/>
  <c r="K31" i="24"/>
  <c r="K29" i="24"/>
  <c r="F32" i="24"/>
  <c r="F30" i="24"/>
  <c r="F33" i="24"/>
  <c r="F31" i="24"/>
  <c r="F29" i="24"/>
  <c r="H33" i="24"/>
  <c r="H31" i="24"/>
  <c r="H29" i="24"/>
  <c r="H32" i="24"/>
  <c r="H30" i="24"/>
  <c r="G33" i="24"/>
  <c r="G29" i="24"/>
  <c r="G32" i="24"/>
  <c r="G30" i="24"/>
  <c r="G31" i="24"/>
  <c r="D33" i="24"/>
  <c r="D31" i="24"/>
  <c r="D29" i="24"/>
  <c r="D32" i="24"/>
  <c r="D30" i="24"/>
  <c r="C31" i="24"/>
  <c r="C32" i="24"/>
  <c r="C30" i="24"/>
  <c r="C33" i="24"/>
  <c r="C29" i="24"/>
  <c r="P33" i="24"/>
  <c r="P31" i="24"/>
  <c r="P29" i="24"/>
  <c r="P32" i="24"/>
  <c r="P30" i="24"/>
  <c r="O31" i="24"/>
  <c r="O33" i="24"/>
  <c r="O29" i="24"/>
  <c r="O32" i="24"/>
  <c r="O30" i="24"/>
  <c r="I18" i="20" l="1"/>
  <c r="I18" i="19"/>
  <c r="T14" i="2" l="1"/>
  <c r="U14" i="2"/>
  <c r="V14" i="2"/>
  <c r="W14" i="2"/>
  <c r="T15" i="2"/>
  <c r="U15" i="2"/>
  <c r="V15" i="2"/>
  <c r="W15" i="2"/>
  <c r="T30" i="2"/>
  <c r="U30" i="2"/>
  <c r="V30" i="2"/>
  <c r="W30" i="2"/>
  <c r="I18" i="2"/>
  <c r="G10" i="2"/>
  <c r="F10" i="2"/>
  <c r="P21" i="23" l="1"/>
  <c r="P20" i="23"/>
  <c r="C18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W6" i="23"/>
  <c r="T6" i="23"/>
  <c r="S6" i="23"/>
  <c r="P6" i="23"/>
  <c r="O6" i="23"/>
  <c r="L6" i="23"/>
  <c r="K6" i="23"/>
  <c r="H6" i="23"/>
  <c r="G6" i="23"/>
  <c r="F6" i="23"/>
  <c r="V6" i="23" s="1"/>
  <c r="P21" i="22"/>
  <c r="P20" i="22"/>
  <c r="C18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F6" i="22"/>
  <c r="U6" i="22" s="1"/>
  <c r="P21" i="21"/>
  <c r="P20" i="21"/>
  <c r="C18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W6" i="21"/>
  <c r="U6" i="21"/>
  <c r="S6" i="21"/>
  <c r="Q6" i="21"/>
  <c r="O6" i="21"/>
  <c r="M6" i="21"/>
  <c r="K6" i="21"/>
  <c r="I6" i="21"/>
  <c r="G6" i="21"/>
  <c r="F6" i="21"/>
  <c r="V6" i="21" s="1"/>
  <c r="P21" i="20"/>
  <c r="P20" i="20"/>
  <c r="C18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W6" i="20"/>
  <c r="U6" i="20"/>
  <c r="S6" i="20"/>
  <c r="Q6" i="20"/>
  <c r="O6" i="20"/>
  <c r="M6" i="20"/>
  <c r="K6" i="20"/>
  <c r="I6" i="20"/>
  <c r="G6" i="20"/>
  <c r="F6" i="20"/>
  <c r="V6" i="20" s="1"/>
  <c r="G11" i="21" l="1"/>
  <c r="H11" i="21" s="1"/>
  <c r="I11" i="21" s="1"/>
  <c r="J11" i="21" s="1"/>
  <c r="K11" i="21" s="1"/>
  <c r="L11" i="21" s="1"/>
  <c r="M11" i="21" s="1"/>
  <c r="N11" i="21" s="1"/>
  <c r="O11" i="21" s="1"/>
  <c r="P11" i="21" s="1"/>
  <c r="Q11" i="21" s="1"/>
  <c r="R11" i="21" s="1"/>
  <c r="S11" i="21" s="1"/>
  <c r="G11" i="20"/>
  <c r="I6" i="23"/>
  <c r="M6" i="23"/>
  <c r="Q6" i="23"/>
  <c r="U6" i="23"/>
  <c r="P18" i="23"/>
  <c r="W18" i="23" s="1"/>
  <c r="J6" i="23"/>
  <c r="N6" i="23"/>
  <c r="R6" i="23"/>
  <c r="J6" i="22"/>
  <c r="N6" i="22"/>
  <c r="R6" i="22"/>
  <c r="V6" i="22"/>
  <c r="G6" i="22"/>
  <c r="K6" i="22"/>
  <c r="O6" i="22"/>
  <c r="S6" i="22"/>
  <c r="W6" i="22"/>
  <c r="P18" i="22"/>
  <c r="W18" i="22" s="1"/>
  <c r="H6" i="22"/>
  <c r="L6" i="22"/>
  <c r="P6" i="22"/>
  <c r="T6" i="22"/>
  <c r="I6" i="22"/>
  <c r="M6" i="22"/>
  <c r="Q6" i="22"/>
  <c r="P18" i="21"/>
  <c r="W18" i="21" s="1"/>
  <c r="H6" i="21"/>
  <c r="L6" i="21"/>
  <c r="P6" i="21"/>
  <c r="T6" i="21"/>
  <c r="J6" i="21"/>
  <c r="N6" i="21"/>
  <c r="R6" i="21"/>
  <c r="P18" i="20"/>
  <c r="W18" i="20" s="1"/>
  <c r="H6" i="20"/>
  <c r="L6" i="20"/>
  <c r="P6" i="20"/>
  <c r="T6" i="20"/>
  <c r="J6" i="20"/>
  <c r="N6" i="20"/>
  <c r="R6" i="20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W7" i="19"/>
  <c r="F7" i="19"/>
  <c r="F6" i="19"/>
  <c r="G11" i="2" l="1"/>
  <c r="H11" i="20"/>
  <c r="G30" i="2"/>
  <c r="H30" i="2"/>
  <c r="I12" i="19"/>
  <c r="J11" i="19" s="1"/>
  <c r="K11" i="19" s="1"/>
  <c r="L11" i="19" s="1"/>
  <c r="M11" i="19" s="1"/>
  <c r="N11" i="19" s="1"/>
  <c r="O11" i="19" s="1"/>
  <c r="P11" i="19" s="1"/>
  <c r="Q11" i="19" s="1"/>
  <c r="R11" i="19" s="1"/>
  <c r="S11" i="19" s="1"/>
  <c r="J12" i="19"/>
  <c r="K12" i="19"/>
  <c r="K30" i="2" s="1"/>
  <c r="L12" i="19"/>
  <c r="L30" i="2" s="1"/>
  <c r="M12" i="19"/>
  <c r="M30" i="2" s="1"/>
  <c r="N12" i="19"/>
  <c r="N30" i="2" s="1"/>
  <c r="O12" i="19"/>
  <c r="O30" i="2" s="1"/>
  <c r="P12" i="19"/>
  <c r="P30" i="2" s="1"/>
  <c r="Q12" i="19"/>
  <c r="Q30" i="2" s="1"/>
  <c r="R12" i="19"/>
  <c r="R30" i="2" s="1"/>
  <c r="S12" i="19"/>
  <c r="S30" i="2" s="1"/>
  <c r="T12" i="19"/>
  <c r="U12" i="19"/>
  <c r="V12" i="19"/>
  <c r="W12" i="19"/>
  <c r="P21" i="19"/>
  <c r="P20" i="19"/>
  <c r="H11" i="2" l="1"/>
  <c r="I11" i="20"/>
  <c r="J30" i="2"/>
  <c r="J12" i="2" s="1"/>
  <c r="I30" i="2"/>
  <c r="I12" i="2" s="1"/>
  <c r="F30" i="2"/>
  <c r="F12" i="2" s="1"/>
  <c r="G12" i="2"/>
  <c r="H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I11" i="2" l="1"/>
  <c r="J11" i="20"/>
  <c r="S14" i="2"/>
  <c r="S15" i="2"/>
  <c r="R14" i="2"/>
  <c r="R15" i="2"/>
  <c r="Q15" i="2"/>
  <c r="Q14" i="2"/>
  <c r="P14" i="2"/>
  <c r="P15" i="2"/>
  <c r="O14" i="2"/>
  <c r="O15" i="2"/>
  <c r="N14" i="2"/>
  <c r="N15" i="2"/>
  <c r="M14" i="2"/>
  <c r="M15" i="2"/>
  <c r="L14" i="2"/>
  <c r="L15" i="2"/>
  <c r="K15" i="2"/>
  <c r="K14" i="2"/>
  <c r="J14" i="2"/>
  <c r="J15" i="2"/>
  <c r="I14" i="2"/>
  <c r="I15" i="2"/>
  <c r="H14" i="2"/>
  <c r="H15" i="2"/>
  <c r="G14" i="2"/>
  <c r="G15" i="2"/>
  <c r="F15" i="2"/>
  <c r="F14" i="2"/>
  <c r="K11" i="20" l="1"/>
  <c r="J11" i="2"/>
  <c r="P20" i="2"/>
  <c r="P21" i="2"/>
  <c r="P18" i="19"/>
  <c r="C18" i="19"/>
  <c r="F11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L11" i="20" l="1"/>
  <c r="K11" i="2"/>
  <c r="W18" i="19"/>
  <c r="J10" i="2"/>
  <c r="N10" i="2"/>
  <c r="R10" i="2"/>
  <c r="V10" i="2"/>
  <c r="K10" i="2"/>
  <c r="O10" i="2"/>
  <c r="S10" i="2"/>
  <c r="W10" i="2"/>
  <c r="L10" i="2"/>
  <c r="P10" i="2"/>
  <c r="T10" i="2"/>
  <c r="I10" i="2"/>
  <c r="M10" i="2"/>
  <c r="Q10" i="2"/>
  <c r="U10" i="2"/>
  <c r="C18" i="2"/>
  <c r="M11" i="20" l="1"/>
  <c r="L11" i="2"/>
  <c r="H10" i="2"/>
  <c r="N11" i="20" l="1"/>
  <c r="M11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O11" i="20" l="1"/>
  <c r="N11" i="2"/>
  <c r="G6" i="2"/>
  <c r="P11" i="20" l="1"/>
  <c r="O11" i="2"/>
  <c r="P18" i="2"/>
  <c r="W18" i="2" s="1"/>
  <c r="Q11" i="20" l="1"/>
  <c r="P11" i="2"/>
  <c r="R11" i="20" l="1"/>
  <c r="Q11" i="2"/>
  <c r="S11" i="20" l="1"/>
  <c r="S11" i="2" s="1"/>
  <c r="R11" i="2"/>
</calcChain>
</file>

<file path=xl/sharedStrings.xml><?xml version="1.0" encoding="utf-8"?>
<sst xmlns="http://schemas.openxmlformats.org/spreadsheetml/2006/main" count="191" uniqueCount="46">
  <si>
    <t>Month/Year</t>
  </si>
  <si>
    <t>Original Monthly Target</t>
  </si>
  <si>
    <t>Actual Enrollment Per Month</t>
  </si>
  <si>
    <t xml:space="preserve">Total Current Enrollment            </t>
  </si>
  <si>
    <t>New 
Monthly Target</t>
  </si>
  <si>
    <t>Sample Target Goal</t>
  </si>
  <si>
    <t># Months</t>
  </si>
  <si>
    <t>Remaining Amount Needed to Reach the 
Sample Target Goal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</si>
  <si>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</si>
  <si>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</si>
  <si>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</si>
  <si>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</si>
  <si>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</si>
  <si>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</si>
  <si>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</si>
  <si>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</si>
  <si>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</si>
  <si>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</si>
  <si>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</si>
  <si>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</si>
  <si>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SNAP E&amp;T Monthly Enrollment Tracking*</t>
  </si>
  <si>
    <t>*Based on a tool created for MDRC's WorkAdvance project</t>
  </si>
  <si>
    <t>Total</t>
  </si>
  <si>
    <t>Program</t>
  </si>
  <si>
    <t>Control</t>
  </si>
  <si>
    <t xml:space="preserve">Total </t>
  </si>
  <si>
    <t>Illinios</t>
  </si>
  <si>
    <t>Illinios - Region 1</t>
  </si>
  <si>
    <t>Illinios - Region 5</t>
  </si>
  <si>
    <t>Illinios - Region 4</t>
  </si>
  <si>
    <t>Illinios - Region 3</t>
  </si>
  <si>
    <t>Illinios - Region 2</t>
  </si>
  <si>
    <t>Month</t>
  </si>
  <si>
    <t>Pase II:
Treatment
Group</t>
  </si>
  <si>
    <t>Pase II:
Control
Group</t>
  </si>
  <si>
    <t>Pase III:
Treatment
Group</t>
  </si>
  <si>
    <t>Pase III:
Control
Group</t>
  </si>
  <si>
    <t>Treatment</t>
  </si>
  <si>
    <t>total</t>
  </si>
  <si>
    <t>% of total</t>
  </si>
  <si>
    <t>Control 
and 
Treatment</t>
  </si>
  <si>
    <t>Region1</t>
  </si>
  <si>
    <t>Region2</t>
  </si>
  <si>
    <t>Region3</t>
  </si>
  <si>
    <t>Region4</t>
  </si>
  <si>
    <t>Region5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</si>
</sst>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_);\(0\)"/>
    <numFmt numFmtId="165" formatCode="mmm"/>
    <numFmt numFmtId="166" formatCode="0.0000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sz val="10"/>
      <name val="MS Sans Serif"/>
      <family val="2"/>
    </font>
    <font>
      <sz val="10"/>
      <name val="Times New Roman"/>
      <family val="1"/>
    </font>
    <font>
      <b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rgb="FFC00000"/>
      <name val="Times New Roman"/>
      <family val="1"/>
    </font>
    <font>
      <b/>
      <sz val="10"/>
      <color theme="3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12"/>
      <color theme="0"/>
      <name val="Times New Roman"/>
      <family val="1"/>
    </font>
    <font>
      <b/>
      <sz val="11"/>
      <color rgb="FFC00000"/>
      <name val="Times New Roman"/>
      <family val="1"/>
    </font>
    <font>
      <b/>
      <sz val="11"/>
      <color theme="3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sz val="10"/>
      <color theme="3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rgb="FFFFFFF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9" fontId="12" fillId="0" borderId="0" applyFont="0" applyFill="0" applyBorder="0" applyAlignment="0" applyProtection="0"/>
  </cellStyleXfs>
  <cellXfs count="136">
    <xf numFmtId="0" fontId="0" fillId="0" borderId="0" xfId="0"/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17" fontId="5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17" fontId="5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vertical="center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 applyProtection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25" xfId="0" applyFont="1" applyFill="1" applyBorder="1" applyAlignment="1" applyProtection="1">
      <alignment horizontal="center" vertical="center"/>
    </xf>
    <xf numFmtId="164" fontId="6" fillId="0" borderId="17" xfId="0" applyNumberFormat="1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 applyProtection="1">
      <alignment horizontal="center" vertical="center"/>
    </xf>
    <xf numFmtId="0" fontId="11" fillId="2" borderId="27" xfId="0" applyFont="1" applyFill="1" applyBorder="1" applyAlignment="1" applyProtection="1">
      <alignment horizontal="center" vertical="center"/>
    </xf>
    <xf numFmtId="0" fontId="11" fillId="2" borderId="16" xfId="0" applyFont="1" applyFill="1" applyBorder="1" applyAlignment="1" applyProtection="1">
      <alignment horizontal="center" vertical="center"/>
    </xf>
    <xf numFmtId="165" fontId="1" fillId="0" borderId="22" xfId="0" applyNumberFormat="1" applyFont="1" applyFill="1" applyBorder="1" applyAlignment="1" applyProtection="1">
      <alignment horizontal="center" vertical="center"/>
    </xf>
    <xf numFmtId="165" fontId="1" fillId="0" borderId="24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top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Fill="1" applyBorder="1" applyAlignment="1" applyProtection="1">
      <alignment horizontal="center" vertical="center"/>
    </xf>
    <xf numFmtId="17" fontId="10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164" fontId="6" fillId="0" borderId="0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1" fontId="11" fillId="0" borderId="0" xfId="0" applyNumberFormat="1" applyFont="1" applyFill="1" applyBorder="1" applyAlignment="1" applyProtection="1">
      <alignment horizontal="center" vertical="center" wrapText="1"/>
    </xf>
    <xf numFmtId="1" fontId="2" fillId="0" borderId="34" xfId="0" applyNumberFormat="1" applyFont="1" applyFill="1" applyBorder="1" applyAlignment="1" applyProtection="1">
      <alignment horizontal="center" vertical="center"/>
    </xf>
    <xf numFmtId="1" fontId="15" fillId="0" borderId="35" xfId="0" applyNumberFormat="1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9" fillId="0" borderId="5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vertical="center" wrapText="1"/>
    </xf>
    <xf numFmtId="0" fontId="1" fillId="0" borderId="15" xfId="0" applyFont="1" applyBorder="1" applyAlignment="1" applyProtection="1">
      <alignment horizontal="center" vertical="center"/>
    </xf>
    <xf numFmtId="165" fontId="1" fillId="0" borderId="21" xfId="0" applyNumberFormat="1" applyFont="1" applyFill="1" applyBorder="1" applyAlignment="1" applyProtection="1">
      <alignment horizontal="center"/>
    </xf>
    <xf numFmtId="0" fontId="13" fillId="0" borderId="8" xfId="0" applyFont="1" applyFill="1" applyBorder="1" applyAlignment="1" applyProtection="1">
      <alignment horizontal="center"/>
    </xf>
    <xf numFmtId="0" fontId="13" fillId="0" borderId="14" xfId="2" applyNumberFormat="1" applyFont="1" applyFill="1" applyBorder="1" applyAlignment="1" applyProtection="1">
      <alignment horizontal="center"/>
    </xf>
    <xf numFmtId="0" fontId="13" fillId="0" borderId="14" xfId="0" applyFont="1" applyFill="1" applyBorder="1" applyAlignment="1" applyProtection="1">
      <alignment horizontal="center"/>
    </xf>
    <xf numFmtId="0" fontId="13" fillId="0" borderId="25" xfId="0" applyFont="1" applyFill="1" applyBorder="1" applyAlignment="1" applyProtection="1">
      <alignment horizontal="center"/>
    </xf>
    <xf numFmtId="0" fontId="16" fillId="0" borderId="13" xfId="0" applyFont="1" applyFill="1" applyBorder="1" applyAlignment="1" applyProtection="1">
      <alignment horizontal="center" vertical="center"/>
    </xf>
    <xf numFmtId="0" fontId="16" fillId="0" borderId="6" xfId="0" applyFont="1" applyFill="1" applyBorder="1" applyAlignment="1" applyProtection="1">
      <alignment horizontal="center" vertical="center"/>
    </xf>
    <xf numFmtId="0" fontId="16" fillId="0" borderId="7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17" fillId="4" borderId="39" xfId="0" applyFont="1" applyFill="1" applyBorder="1" applyAlignment="1" applyProtection="1">
      <alignment horizontal="center" vertical="center" wrapText="1"/>
    </xf>
    <xf numFmtId="0" fontId="18" fillId="4" borderId="40" xfId="0" applyFont="1" applyFill="1" applyBorder="1" applyAlignment="1" applyProtection="1">
      <alignment horizontal="center" vertical="center" wrapText="1"/>
    </xf>
    <xf numFmtId="0" fontId="18" fillId="4" borderId="12" xfId="0" applyFont="1" applyFill="1" applyBorder="1" applyAlignment="1" applyProtection="1">
      <alignment horizontal="center" vertical="center" wrapText="1"/>
    </xf>
    <xf numFmtId="0" fontId="6" fillId="0" borderId="46" xfId="0" applyFont="1" applyFill="1" applyBorder="1" applyAlignment="1" applyProtection="1">
      <alignment horizontal="center" vertical="center"/>
    </xf>
    <xf numFmtId="0" fontId="6" fillId="0" borderId="48" xfId="0" applyFont="1" applyFill="1" applyBorder="1" applyAlignment="1" applyProtection="1">
      <alignment horizontal="center" vertical="center"/>
    </xf>
    <xf numFmtId="0" fontId="10" fillId="0" borderId="10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center" vertical="center"/>
    </xf>
    <xf numFmtId="0" fontId="5" fillId="3" borderId="33" xfId="0" applyFont="1" applyFill="1" applyBorder="1" applyAlignment="1" applyProtection="1">
      <alignment horizontal="center" vertical="center" wrapText="1"/>
    </xf>
    <xf numFmtId="0" fontId="19" fillId="0" borderId="49" xfId="0" applyFont="1" applyFill="1" applyBorder="1" applyAlignment="1" applyProtection="1">
      <alignment horizontal="center" vertical="center"/>
    </xf>
    <xf numFmtId="0" fontId="19" fillId="0" borderId="50" xfId="0" applyFont="1" applyFill="1" applyBorder="1" applyAlignment="1" applyProtection="1">
      <alignment horizontal="center" vertical="center"/>
    </xf>
    <xf numFmtId="0" fontId="19" fillId="0" borderId="51" xfId="0" applyFont="1" applyFill="1" applyBorder="1" applyAlignment="1" applyProtection="1">
      <alignment horizontal="center" vertical="center"/>
    </xf>
    <xf numFmtId="0" fontId="19" fillId="0" borderId="13" xfId="0" applyFont="1" applyFill="1" applyBorder="1" applyAlignment="1" applyProtection="1">
      <alignment horizontal="center" vertical="center"/>
    </xf>
    <xf numFmtId="0" fontId="19" fillId="0" borderId="6" xfId="0" applyFont="1" applyFill="1" applyBorder="1" applyAlignment="1" applyProtection="1">
      <alignment horizontal="center" vertical="center"/>
    </xf>
    <xf numFmtId="0" fontId="19" fillId="0" borderId="7" xfId="0" applyFont="1" applyFill="1" applyBorder="1" applyAlignment="1" applyProtection="1">
      <alignment horizontal="center" vertical="center"/>
    </xf>
    <xf numFmtId="0" fontId="19" fillId="0" borderId="49" xfId="0" applyFont="1" applyFill="1" applyBorder="1" applyAlignment="1" applyProtection="1">
      <alignment horizontal="center" vertical="center"/>
      <protection locked="0"/>
    </xf>
    <xf numFmtId="0" fontId="19" fillId="0" borderId="50" xfId="0" applyFont="1" applyFill="1" applyBorder="1" applyAlignment="1" applyProtection="1">
      <alignment horizontal="center" vertical="center"/>
      <protection locked="0"/>
    </xf>
    <xf numFmtId="0" fontId="19" fillId="0" borderId="51" xfId="0" applyFont="1" applyFill="1" applyBorder="1" applyAlignment="1" applyProtection="1">
      <alignment horizontal="center" vertical="center"/>
      <protection locked="0"/>
    </xf>
    <xf numFmtId="0" fontId="19" fillId="0" borderId="13" xfId="0" applyFont="1" applyFill="1" applyBorder="1" applyAlignment="1" applyProtection="1">
      <alignment horizontal="center" vertical="center"/>
      <protection locked="0"/>
    </xf>
    <xf numFmtId="0" fontId="19" fillId="0" borderId="6" xfId="0" applyFont="1" applyFill="1" applyBorder="1" applyAlignment="1" applyProtection="1">
      <alignment horizontal="center" vertical="center"/>
      <protection locked="0"/>
    </xf>
    <xf numFmtId="0" fontId="19" fillId="0" borderId="7" xfId="0" applyFont="1" applyFill="1" applyBorder="1" applyAlignment="1" applyProtection="1">
      <alignment horizontal="center" vertical="center"/>
      <protection locked="0"/>
    </xf>
    <xf numFmtId="165" fontId="1" fillId="0" borderId="21" xfId="0" applyNumberFormat="1" applyFont="1" applyFill="1" applyBorder="1" applyAlignment="1" applyProtection="1">
      <alignment horizontal="center"/>
      <protection locked="0"/>
    </xf>
    <xf numFmtId="0" fontId="13" fillId="0" borderId="8" xfId="0" applyFont="1" applyFill="1" applyBorder="1" applyAlignment="1" applyProtection="1">
      <alignment horizontal="center"/>
      <protection locked="0"/>
    </xf>
    <xf numFmtId="0" fontId="13" fillId="0" borderId="14" xfId="2" applyNumberFormat="1" applyFont="1" applyFill="1" applyBorder="1" applyAlignment="1" applyProtection="1">
      <alignment horizontal="center"/>
      <protection locked="0"/>
    </xf>
    <xf numFmtId="0" fontId="13" fillId="0" borderId="14" xfId="0" applyFont="1" applyFill="1" applyBorder="1" applyAlignment="1" applyProtection="1">
      <alignment horizontal="center"/>
      <protection locked="0"/>
    </xf>
    <xf numFmtId="0" fontId="13" fillId="0" borderId="25" xfId="0" applyFont="1" applyFill="1" applyBorder="1" applyAlignment="1" applyProtection="1">
      <alignment horizontal="center"/>
      <protection locked="0"/>
    </xf>
    <xf numFmtId="1" fontId="2" fillId="0" borderId="36" xfId="0" applyNumberFormat="1" applyFont="1" applyFill="1" applyBorder="1" applyAlignment="1" applyProtection="1">
      <alignment horizontal="center" vertical="center"/>
      <protection locked="0"/>
    </xf>
    <xf numFmtId="1" fontId="2" fillId="0" borderId="15" xfId="0" applyNumberFormat="1" applyFont="1" applyFill="1" applyBorder="1" applyAlignment="1" applyProtection="1">
      <alignment horizontal="center" vertical="center"/>
      <protection locked="0"/>
    </xf>
    <xf numFmtId="1" fontId="2" fillId="0" borderId="36" xfId="0" applyNumberFormat="1" applyFont="1" applyFill="1" applyBorder="1" applyAlignment="1" applyProtection="1">
      <alignment horizontal="center" vertical="center"/>
    </xf>
    <xf numFmtId="1" fontId="15" fillId="0" borderId="9" xfId="0" applyNumberFormat="1" applyFont="1" applyFill="1" applyBorder="1" applyAlignment="1" applyProtection="1">
      <alignment horizontal="center" vertical="center"/>
    </xf>
    <xf numFmtId="1" fontId="15" fillId="0" borderId="15" xfId="0" applyNumberFormat="1" applyFont="1" applyFill="1" applyBorder="1" applyAlignment="1" applyProtection="1">
      <alignment horizontal="center" vertical="center"/>
    </xf>
    <xf numFmtId="1" fontId="15" fillId="0" borderId="23" xfId="0" applyNumberFormat="1" applyFont="1" applyFill="1" applyBorder="1" applyAlignment="1" applyProtection="1">
      <alignment horizontal="center" vertical="center"/>
    </xf>
    <xf numFmtId="1" fontId="6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5" xfId="0" applyBorder="1"/>
    <xf numFmtId="0" fontId="0" fillId="0" borderId="15" xfId="0" applyBorder="1" applyAlignment="1">
      <alignment wrapText="1"/>
    </xf>
    <xf numFmtId="0" fontId="0" fillId="0" borderId="0" xfId="0" applyAlignment="1">
      <alignment horizontal="right"/>
    </xf>
    <xf numFmtId="0" fontId="0" fillId="5" borderId="0" xfId="0" applyFill="1" applyAlignment="1">
      <alignment horizontal="right"/>
    </xf>
    <xf numFmtId="9" fontId="0" fillId="0" borderId="0" xfId="0" applyNumberFormat="1"/>
    <xf numFmtId="0" fontId="0" fillId="0" borderId="0" xfId="0" applyAlignment="1">
      <alignment horizontal="right" wrapText="1"/>
    </xf>
    <xf numFmtId="9" fontId="0" fillId="0" borderId="0" xfId="0" applyNumberFormat="1" applyAlignment="1">
      <alignment horizontal="right"/>
    </xf>
    <xf numFmtId="17" fontId="0" fillId="0" borderId="15" xfId="0" applyNumberFormat="1" applyBorder="1"/>
    <xf numFmtId="0" fontId="0" fillId="5" borderId="0" xfId="0" applyFill="1"/>
    <xf numFmtId="9" fontId="0" fillId="5" borderId="0" xfId="2" applyFont="1" applyFill="1"/>
    <xf numFmtId="0" fontId="0" fillId="6" borderId="0" xfId="0" applyFill="1"/>
    <xf numFmtId="1" fontId="0" fillId="0" borderId="0" xfId="0" applyNumberFormat="1"/>
    <xf numFmtId="166" fontId="0" fillId="0" borderId="0" xfId="0" applyNumberFormat="1"/>
    <xf numFmtId="0" fontId="10" fillId="2" borderId="29" xfId="0" applyFont="1" applyFill="1" applyBorder="1" applyAlignment="1" applyProtection="1">
      <alignment horizontal="center" vertical="center" wrapText="1"/>
    </xf>
    <xf numFmtId="0" fontId="10" fillId="2" borderId="45" xfId="0" applyFont="1" applyFill="1" applyBorder="1" applyAlignment="1" applyProtection="1">
      <alignment horizontal="center" vertical="center" wrapText="1"/>
    </xf>
    <xf numFmtId="0" fontId="10" fillId="2" borderId="38" xfId="0" applyFont="1" applyFill="1" applyBorder="1" applyAlignment="1" applyProtection="1">
      <alignment horizontal="center" vertical="center" wrapText="1"/>
    </xf>
    <xf numFmtId="0" fontId="10" fillId="2" borderId="47" xfId="0" applyFont="1" applyFill="1" applyBorder="1" applyAlignment="1" applyProtection="1">
      <alignment horizontal="center" vertical="center" wrapText="1"/>
    </xf>
    <xf numFmtId="0" fontId="14" fillId="2" borderId="0" xfId="0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17" fontId="10" fillId="2" borderId="18" xfId="0" applyNumberFormat="1" applyFont="1" applyFill="1" applyBorder="1" applyAlignment="1" applyProtection="1">
      <alignment horizontal="center" vertical="center" wrapText="1"/>
    </xf>
    <xf numFmtId="17" fontId="10" fillId="2" borderId="19" xfId="0" applyNumberFormat="1" applyFont="1" applyFill="1" applyBorder="1" applyAlignment="1" applyProtection="1">
      <alignment horizontal="center" vertical="center" wrapText="1"/>
    </xf>
    <xf numFmtId="17" fontId="10" fillId="2" borderId="20" xfId="0" applyNumberFormat="1" applyFont="1" applyFill="1" applyBorder="1" applyAlignment="1" applyProtection="1">
      <alignment horizontal="center" vertical="center" wrapText="1"/>
    </xf>
    <xf numFmtId="0" fontId="10" fillId="2" borderId="18" xfId="0" applyFont="1" applyFill="1" applyBorder="1" applyAlignment="1" applyProtection="1">
      <alignment horizontal="center" vertical="center" wrapText="1"/>
    </xf>
    <xf numFmtId="0" fontId="10" fillId="2" borderId="19" xfId="0" applyFont="1" applyFill="1" applyBorder="1" applyAlignment="1" applyProtection="1">
      <alignment horizontal="center" vertical="center" wrapText="1"/>
    </xf>
    <xf numFmtId="0" fontId="10" fillId="2" borderId="20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3" xfId="0" applyFont="1" applyFill="1" applyBorder="1" applyAlignment="1" applyProtection="1">
      <alignment horizontal="center" vertical="center" wrapText="1"/>
    </xf>
    <xf numFmtId="0" fontId="11" fillId="2" borderId="28" xfId="0" applyFont="1" applyFill="1" applyBorder="1" applyAlignment="1" applyProtection="1">
      <alignment horizontal="center" vertical="center" wrapText="1"/>
    </xf>
    <xf numFmtId="0" fontId="11" fillId="2" borderId="37" xfId="0" applyFont="1" applyFill="1" applyBorder="1" applyAlignment="1" applyProtection="1">
      <alignment horizontal="center" vertical="center" wrapText="1"/>
    </xf>
    <xf numFmtId="0" fontId="11" fillId="2" borderId="4" xfId="0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29" xfId="0" applyFont="1" applyFill="1" applyBorder="1" applyAlignment="1" applyProtection="1">
      <alignment horizontal="center" vertical="center" wrapText="1"/>
    </xf>
    <xf numFmtId="0" fontId="11" fillId="2" borderId="30" xfId="0" applyFont="1" applyFill="1" applyBorder="1" applyAlignment="1" applyProtection="1">
      <alignment horizontal="center" vertical="center" wrapText="1"/>
    </xf>
    <xf numFmtId="0" fontId="11" fillId="2" borderId="41" xfId="0" applyFont="1" applyFill="1" applyBorder="1" applyAlignment="1" applyProtection="1">
      <alignment horizontal="center" vertical="center" wrapText="1"/>
    </xf>
    <xf numFmtId="0" fontId="11" fillId="2" borderId="32" xfId="0" applyFont="1" applyFill="1" applyBorder="1" applyAlignment="1" applyProtection="1">
      <alignment horizontal="center" vertical="center" wrapText="1"/>
    </xf>
    <xf numFmtId="0" fontId="11" fillId="2" borderId="44" xfId="0" applyFont="1" applyFill="1" applyBorder="1" applyAlignment="1" applyProtection="1">
      <alignment horizontal="center" vertical="center" wrapText="1"/>
    </xf>
    <xf numFmtId="0" fontId="11" fillId="2" borderId="42" xfId="0" applyFont="1" applyFill="1" applyBorder="1" applyAlignment="1" applyProtection="1">
      <alignment horizontal="center" vertical="center" wrapText="1"/>
    </xf>
    <xf numFmtId="0" fontId="11" fillId="2" borderId="43" xfId="0" applyFont="1" applyFill="1" applyBorder="1" applyAlignment="1" applyProtection="1">
      <alignment horizontal="center" vertical="center" wrapText="1"/>
    </xf>
    <xf numFmtId="0" fontId="11" fillId="2" borderId="31" xfId="0" applyFont="1" applyFill="1" applyBorder="1" applyAlignment="1" applyProtection="1">
      <alignment horizontal="center" vertical="center" wrapText="1"/>
    </xf>
    <xf numFmtId="0" fontId="11" fillId="2" borderId="11" xfId="0" applyFont="1" applyFill="1" applyBorder="1" applyAlignment="1" applyProtection="1">
      <alignment horizontal="center" vertical="center" wrapText="1"/>
    </xf>
    <xf numFmtId="0" fontId="11" fillId="2" borderId="52" xfId="0" applyFont="1" applyFill="1" applyBorder="1" applyAlignment="1" applyProtection="1">
      <alignment horizontal="center" vertical="center"/>
    </xf>
    <xf numFmtId="1" fontId="15" fillId="7" borderId="9" xfId="0" applyNumberFormat="1" applyFont="1" applyFill="1" applyBorder="1" applyAlignment="1" applyProtection="1">
      <alignment horizontal="center" vertical="center"/>
    </xf>
    <xf numFmtId="1" fontId="15" fillId="7" borderId="53" xfId="0" applyNumberFormat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1"/>
    <cellStyle name="Percent" xfId="2" builtinId="5"/>
  </cellStyles>
  <dxfs count="40"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DE7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56502</xdr:colOff>
      <xdr:row>2</xdr:row>
      <xdr:rowOff>201724</xdr:rowOff>
    </xdr:from>
    <xdr:to>
      <xdr:col>28</xdr:col>
      <xdr:colOff>91495</xdr:colOff>
      <xdr:row>36</xdr:row>
      <xdr:rowOff>24896</xdr:rowOff>
    </xdr:to>
    <xdr:grpSp>
      <xdr:nvGrpSpPr>
        <xdr:cNvPr id="2" name="Group 1"/>
        <xdr:cNvGrpSpPr/>
      </xdr:nvGrpSpPr>
      <xdr:grpSpPr>
        <a:xfrm>
          <a:off x="10991202" y="567484"/>
          <a:ext cx="6740593" cy="6452572"/>
          <a:chOff x="1043125" y="384604"/>
          <a:chExt cx="6740593" cy="6269692"/>
        </a:xfrm>
      </xdr:grpSpPr>
      <xdr:sp macro="" textlink="">
        <xdr:nvSpPr>
          <xdr:cNvPr id="3" name="TextBox 6"/>
          <xdr:cNvSpPr txBox="1"/>
        </xdr:nvSpPr>
        <xdr:spPr>
          <a:xfrm>
            <a:off x="1506588" y="384604"/>
            <a:ext cx="6277130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Goals for Projected # of JTED-SNAP Group Participants</a:t>
            </a:r>
          </a:p>
        </xdr:txBody>
      </xdr:sp>
      <xdr:cxnSp macro="">
        <xdr:nvCxnSpPr>
          <xdr:cNvPr id="4" name="Straight Connector 3"/>
          <xdr:cNvCxnSpPr/>
        </xdr:nvCxnSpPr>
        <xdr:spPr>
          <a:xfrm flipV="1">
            <a:off x="3657600" y="1449362"/>
            <a:ext cx="3546386" cy="1252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Straight Connector 4"/>
          <xdr:cNvCxnSpPr/>
        </xdr:nvCxnSpPr>
        <xdr:spPr>
          <a:xfrm flipV="1">
            <a:off x="3657600" y="1981694"/>
            <a:ext cx="3546386" cy="1252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" name="Left Brace 5"/>
          <xdr:cNvSpPr/>
        </xdr:nvSpPr>
        <xdr:spPr>
          <a:xfrm>
            <a:off x="7320255" y="4427620"/>
            <a:ext cx="132450" cy="547654"/>
          </a:xfrm>
          <a:prstGeom prst="leftBrace">
            <a:avLst>
              <a:gd name="adj1" fmla="val 70819"/>
              <a:gd name="adj2" fmla="val 50000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Left Brace 6"/>
          <xdr:cNvSpPr/>
        </xdr:nvSpPr>
        <xdr:spPr>
          <a:xfrm>
            <a:off x="7320255" y="5037306"/>
            <a:ext cx="132450" cy="678249"/>
          </a:xfrm>
          <a:prstGeom prst="leftBrace">
            <a:avLst>
              <a:gd name="adj1" fmla="val 70819"/>
              <a:gd name="adj2" fmla="val 50000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cxnSp macro="">
        <xdr:nvCxnSpPr>
          <xdr:cNvPr id="8" name="Straight Connector 7"/>
          <xdr:cNvCxnSpPr/>
        </xdr:nvCxnSpPr>
        <xdr:spPr>
          <a:xfrm flipV="1">
            <a:off x="3657600" y="4722394"/>
            <a:ext cx="3546386" cy="1252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Straight Connector 8"/>
          <xdr:cNvCxnSpPr/>
        </xdr:nvCxnSpPr>
        <xdr:spPr>
          <a:xfrm flipV="1">
            <a:off x="3657600" y="5366361"/>
            <a:ext cx="3546386" cy="1252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Straight Connector 9"/>
          <xdr:cNvCxnSpPr/>
        </xdr:nvCxnSpPr>
        <xdr:spPr>
          <a:xfrm flipV="1">
            <a:off x="3657600" y="6305102"/>
            <a:ext cx="3546386" cy="1252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" name="Left Brace 10"/>
          <xdr:cNvSpPr/>
        </xdr:nvSpPr>
        <xdr:spPr>
          <a:xfrm>
            <a:off x="7338937" y="5955909"/>
            <a:ext cx="132450" cy="698387"/>
          </a:xfrm>
          <a:prstGeom prst="leftBrace">
            <a:avLst>
              <a:gd name="adj1" fmla="val 70819"/>
              <a:gd name="adj2" fmla="val 50000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2" name="TextBox 19"/>
          <xdr:cNvSpPr txBox="1"/>
        </xdr:nvSpPr>
        <xdr:spPr>
          <a:xfrm>
            <a:off x="3779538" y="1058779"/>
            <a:ext cx="142469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chemeClr val="accent6">
                    <a:lumMod val="50000"/>
                  </a:schemeClr>
                </a:solidFill>
              </a:rPr>
              <a:t>168</a:t>
            </a:r>
            <a:r>
              <a:rPr lang="en-US" b="1"/>
              <a:t>  /  </a:t>
            </a:r>
            <a:r>
              <a:rPr lang="en-US" b="1">
                <a:solidFill>
                  <a:schemeClr val="accent2">
                    <a:lumMod val="75000"/>
                  </a:schemeClr>
                </a:solidFill>
              </a:rPr>
              <a:t>168</a:t>
            </a:r>
          </a:p>
        </xdr:txBody>
      </xdr:sp>
      <xdr:sp macro="" textlink="">
        <xdr:nvSpPr>
          <xdr:cNvPr id="13" name="TextBox 20"/>
          <xdr:cNvSpPr txBox="1"/>
        </xdr:nvSpPr>
        <xdr:spPr>
          <a:xfrm>
            <a:off x="5049832" y="1050032"/>
            <a:ext cx="232872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DHS Region  2</a:t>
            </a:r>
          </a:p>
        </xdr:txBody>
      </xdr:sp>
      <xdr:sp macro="" textlink="">
        <xdr:nvSpPr>
          <xdr:cNvPr id="14" name="TextBox 21"/>
          <xdr:cNvSpPr txBox="1"/>
        </xdr:nvSpPr>
        <xdr:spPr>
          <a:xfrm>
            <a:off x="5057756" y="1612362"/>
            <a:ext cx="232872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DHS Region  1 South</a:t>
            </a:r>
          </a:p>
        </xdr:txBody>
      </xdr:sp>
      <xdr:sp macro="" textlink="">
        <xdr:nvSpPr>
          <xdr:cNvPr id="15" name="TextBox 22"/>
          <xdr:cNvSpPr txBox="1"/>
        </xdr:nvSpPr>
        <xdr:spPr>
          <a:xfrm>
            <a:off x="3626144" y="1601859"/>
            <a:ext cx="1578092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chemeClr val="accent6">
                    <a:lumMod val="50000"/>
                  </a:schemeClr>
                </a:solidFill>
              </a:rPr>
              <a:t>1,874 </a:t>
            </a:r>
            <a:r>
              <a:rPr lang="en-US" b="1"/>
              <a:t>/ </a:t>
            </a:r>
            <a:r>
              <a:rPr lang="en-US" b="1">
                <a:solidFill>
                  <a:schemeClr val="accent2">
                    <a:lumMod val="75000"/>
                  </a:schemeClr>
                </a:solidFill>
              </a:rPr>
              <a:t>1,874</a:t>
            </a:r>
          </a:p>
        </xdr:txBody>
      </xdr:sp>
      <xdr:sp macro="" textlink="">
        <xdr:nvSpPr>
          <xdr:cNvPr id="16" name="TextBox 23"/>
          <xdr:cNvSpPr txBox="1"/>
        </xdr:nvSpPr>
        <xdr:spPr>
          <a:xfrm>
            <a:off x="5039407" y="4365588"/>
            <a:ext cx="232872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DHS Region  3</a:t>
            </a:r>
          </a:p>
        </xdr:txBody>
      </xdr:sp>
      <xdr:sp macro="" textlink="">
        <xdr:nvSpPr>
          <xdr:cNvPr id="17" name="TextBox 24"/>
          <xdr:cNvSpPr txBox="1"/>
        </xdr:nvSpPr>
        <xdr:spPr>
          <a:xfrm>
            <a:off x="3845764" y="4370232"/>
            <a:ext cx="1211992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chemeClr val="accent6">
                    <a:lumMod val="50000"/>
                  </a:schemeClr>
                </a:solidFill>
              </a:rPr>
              <a:t>130</a:t>
            </a:r>
            <a:r>
              <a:rPr lang="en-US" b="1"/>
              <a:t> / </a:t>
            </a:r>
            <a:r>
              <a:rPr lang="en-US" b="1">
                <a:solidFill>
                  <a:schemeClr val="accent2">
                    <a:lumMod val="75000"/>
                  </a:schemeClr>
                </a:solidFill>
              </a:rPr>
              <a:t>130</a:t>
            </a:r>
          </a:p>
        </xdr:txBody>
      </xdr:sp>
      <xdr:sp macro="" textlink="">
        <xdr:nvSpPr>
          <xdr:cNvPr id="18" name="TextBox 25"/>
          <xdr:cNvSpPr txBox="1"/>
        </xdr:nvSpPr>
        <xdr:spPr>
          <a:xfrm>
            <a:off x="5045891" y="5005709"/>
            <a:ext cx="232872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DHS Region  4</a:t>
            </a:r>
          </a:p>
        </xdr:txBody>
      </xdr:sp>
      <xdr:sp macro="" textlink="">
        <xdr:nvSpPr>
          <xdr:cNvPr id="19" name="TextBox 26"/>
          <xdr:cNvSpPr txBox="1"/>
        </xdr:nvSpPr>
        <xdr:spPr>
          <a:xfrm>
            <a:off x="3987741" y="5005709"/>
            <a:ext cx="92803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chemeClr val="accent6">
                    <a:lumMod val="50000"/>
                  </a:schemeClr>
                </a:solidFill>
              </a:rPr>
              <a:t>94 </a:t>
            </a:r>
            <a:r>
              <a:rPr lang="en-US" b="1"/>
              <a:t>/ </a:t>
            </a:r>
            <a:r>
              <a:rPr lang="en-US" b="1">
                <a:solidFill>
                  <a:schemeClr val="accent2">
                    <a:lumMod val="75000"/>
                  </a:schemeClr>
                </a:solidFill>
              </a:rPr>
              <a:t>94</a:t>
            </a:r>
          </a:p>
        </xdr:txBody>
      </xdr:sp>
      <xdr:sp macro="" textlink="">
        <xdr:nvSpPr>
          <xdr:cNvPr id="20" name="TextBox 27"/>
          <xdr:cNvSpPr txBox="1"/>
        </xdr:nvSpPr>
        <xdr:spPr>
          <a:xfrm>
            <a:off x="5045891" y="5937941"/>
            <a:ext cx="2328724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DHS Region  5</a:t>
            </a:r>
          </a:p>
        </xdr:txBody>
      </xdr:sp>
      <xdr:sp macro="" textlink="">
        <xdr:nvSpPr>
          <xdr:cNvPr id="21" name="TextBox 28"/>
          <xdr:cNvSpPr txBox="1"/>
        </xdr:nvSpPr>
        <xdr:spPr>
          <a:xfrm>
            <a:off x="3845765" y="5942585"/>
            <a:ext cx="120012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chemeClr val="accent6">
                    <a:lumMod val="50000"/>
                  </a:schemeClr>
                </a:solidFill>
              </a:rPr>
              <a:t>234</a:t>
            </a:r>
            <a:r>
              <a:rPr lang="en-US" b="1"/>
              <a:t> / </a:t>
            </a:r>
            <a:r>
              <a:rPr lang="en-US" b="1">
                <a:solidFill>
                  <a:schemeClr val="accent2">
                    <a:lumMod val="75000"/>
                  </a:schemeClr>
                </a:solidFill>
              </a:rPr>
              <a:t>234</a:t>
            </a:r>
          </a:p>
        </xdr:txBody>
      </xdr:sp>
      <xdr:sp macro="" textlink="">
        <xdr:nvSpPr>
          <xdr:cNvPr id="22" name="Left Brace 21"/>
          <xdr:cNvSpPr/>
        </xdr:nvSpPr>
        <xdr:spPr>
          <a:xfrm>
            <a:off x="2815389" y="1058780"/>
            <a:ext cx="725942" cy="5595516"/>
          </a:xfrm>
          <a:prstGeom prst="leftBrace">
            <a:avLst>
              <a:gd name="adj1" fmla="val 70819"/>
              <a:gd name="adj2" fmla="val 50000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3" name="TextBox 30"/>
          <xdr:cNvSpPr txBox="1"/>
        </xdr:nvSpPr>
        <xdr:spPr>
          <a:xfrm>
            <a:off x="1043125" y="3232747"/>
            <a:ext cx="2056737" cy="92333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Statewide</a:t>
            </a:r>
          </a:p>
          <a:p>
            <a:pPr algn="ctr"/>
            <a:r>
              <a:rPr lang="en-US" b="1">
                <a:solidFill>
                  <a:schemeClr val="accent6">
                    <a:lumMod val="50000"/>
                  </a:schemeClr>
                </a:solidFill>
              </a:rPr>
              <a:t>Treatment = 2,500</a:t>
            </a:r>
          </a:p>
          <a:p>
            <a:pPr algn="ctr"/>
            <a:r>
              <a:rPr lang="en-US" b="1">
                <a:solidFill>
                  <a:schemeClr val="accent2">
                    <a:lumMod val="75000"/>
                  </a:schemeClr>
                </a:solidFill>
              </a:rPr>
              <a:t>Control = 2,500</a:t>
            </a:r>
          </a:p>
        </xdr:txBody>
      </xdr:sp>
    </xdr:grpSp>
    <xdr:clientData/>
  </xdr:twoCellAnchor>
  <xdr:twoCellAnchor editAs="oneCell">
    <xdr:from>
      <xdr:col>27</xdr:col>
      <xdr:colOff>523715</xdr:colOff>
      <xdr:row>1</xdr:row>
      <xdr:rowOff>0</xdr:rowOff>
    </xdr:from>
    <xdr:to>
      <xdr:col>35</xdr:col>
      <xdr:colOff>370363</xdr:colOff>
      <xdr:row>36</xdr:row>
      <xdr:rowOff>45720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4415" y="182880"/>
          <a:ext cx="4723448" cy="6858000"/>
        </a:xfrm>
        <a:prstGeom prst="rect">
          <a:avLst/>
        </a:prstGeom>
      </xdr:spPr>
    </xdr:pic>
    <xdr:clientData/>
  </xdr:twoCellAnchor>
  <xdr:twoCellAnchor>
    <xdr:from>
      <xdr:col>30</xdr:col>
      <xdr:colOff>388449</xdr:colOff>
      <xdr:row>1</xdr:row>
      <xdr:rowOff>128216</xdr:rowOff>
    </xdr:from>
    <xdr:to>
      <xdr:col>36</xdr:col>
      <xdr:colOff>295512</xdr:colOff>
      <xdr:row>2</xdr:row>
      <xdr:rowOff>345446</xdr:rowOff>
    </xdr:to>
    <xdr:sp macro="" textlink="">
      <xdr:nvSpPr>
        <xdr:cNvPr id="25" name="TextBox 32"/>
        <xdr:cNvSpPr txBox="1"/>
      </xdr:nvSpPr>
      <xdr:spPr>
        <a:xfrm>
          <a:off x="19247949" y="311096"/>
          <a:ext cx="3564663" cy="4001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2000">
              <a:solidFill>
                <a:srgbClr val="FF0000"/>
              </a:solidFill>
            </a:rPr>
            <a:t>DRAFT FOR DISCUSSION</a:t>
          </a:r>
        </a:p>
      </xdr:txBody>
    </xdr:sp>
    <xdr:clientData/>
  </xdr:twoCellAnchor>
  <xdr:twoCellAnchor>
    <xdr:from>
      <xdr:col>17</xdr:col>
      <xdr:colOff>0</xdr:colOff>
      <xdr:row>22</xdr:row>
      <xdr:rowOff>138539</xdr:rowOff>
    </xdr:from>
    <xdr:to>
      <xdr:col>20</xdr:col>
      <xdr:colOff>219133</xdr:colOff>
      <xdr:row>25</xdr:row>
      <xdr:rowOff>174674</xdr:rowOff>
    </xdr:to>
    <xdr:sp macro="" textlink="">
      <xdr:nvSpPr>
        <xdr:cNvPr id="26" name="Rectangle 25"/>
        <xdr:cNvSpPr/>
      </xdr:nvSpPr>
      <xdr:spPr>
        <a:xfrm>
          <a:off x="10934700" y="4573379"/>
          <a:ext cx="2047933" cy="58477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3200" b="1"/>
            <a:t>5,000 Total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AH41"/>
  <sheetViews>
    <sheetView showGridLines="0" zoomScaleNormal="100" workbookViewId="0">
      <selection activeCell="F12" sqref="F12"/>
    </sheetView>
  </sheetViews>
  <sheetFormatPr defaultColWidth="9.109375" defaultRowHeight="13.2" x14ac:dyDescent="0.3"/>
  <cols>
    <col min="1" max="1" width="1" style="1" customWidth="1"/>
    <col min="2" max="2" width="1.33203125" style="1" customWidth="1"/>
    <col min="3" max="3" width="10.109375" style="1" customWidth="1"/>
    <col min="4" max="4" width="9.88671875" style="2" customWidth="1"/>
    <col min="5" max="5" width="0.44140625" style="1" customWidth="1"/>
    <col min="6" max="23" width="6.5546875" style="1" customWidth="1"/>
    <col min="24" max="24" width="1" style="1" customWidth="1"/>
    <col min="25" max="16384" width="9.109375" style="1"/>
  </cols>
  <sheetData>
    <row r="1" spans="2:24" ht="4.2" customHeight="1" x14ac:dyDescent="0.3"/>
    <row r="2" spans="2:24" ht="18.600000000000001" customHeight="1" x14ac:dyDescent="0.3">
      <c r="C2" s="110" t="s">
        <v>20</v>
      </c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2:24" s="7" customFormat="1" ht="21" customHeight="1" x14ac:dyDescent="0.3">
      <c r="B3" s="11"/>
      <c r="C3" s="111" t="s">
        <v>26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"/>
    </row>
    <row r="4" spans="2:24" ht="6.75" customHeight="1" thickBot="1" x14ac:dyDescent="0.35">
      <c r="B4" s="5"/>
      <c r="C4" s="5"/>
      <c r="D4" s="12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2:24" ht="4.8" customHeight="1" thickBot="1" x14ac:dyDescent="0.35">
      <c r="B5" s="13"/>
      <c r="C5" s="16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5"/>
    </row>
    <row r="6" spans="2:24" ht="15" customHeight="1" x14ac:dyDescent="0.25">
      <c r="B6" s="3"/>
      <c r="C6" s="118" t="s">
        <v>0</v>
      </c>
      <c r="D6" s="119"/>
      <c r="E6" s="6"/>
      <c r="F6" s="81" t="s">
        <v>18</v>
      </c>
      <c r="G6" s="27">
        <f>DATE(2015,MATCH($F$6,month,0)+COLUMNS($F$5:F5),1)</f>
        <v>42339</v>
      </c>
      <c r="H6" s="27">
        <f>DATE(2015,MATCH($F$6,month,0)+COLUMNS($F$5:G5),1)</f>
        <v>42370</v>
      </c>
      <c r="I6" s="27">
        <f>DATE(2015,MATCH($F$6,month,0)+COLUMNS($F$5:H5),1)</f>
        <v>42401</v>
      </c>
      <c r="J6" s="27">
        <f>DATE(2015,MATCH($F$6,month,0)+COLUMNS($F$5:I5),1)</f>
        <v>42430</v>
      </c>
      <c r="K6" s="27">
        <f>DATE(2015,MATCH($F$6,month,0)+COLUMNS($F$5:J5),1)</f>
        <v>42461</v>
      </c>
      <c r="L6" s="27">
        <f>DATE(2015,MATCH($F$6,month,0)+COLUMNS($F$5:K5),1)</f>
        <v>42491</v>
      </c>
      <c r="M6" s="27">
        <f>DATE(2015,MATCH($F$6,month,0)+COLUMNS($F$5:L5),1)</f>
        <v>42522</v>
      </c>
      <c r="N6" s="27">
        <f>DATE(2015,MATCH($F$6,month,0)+COLUMNS($F$5:M5),1)</f>
        <v>42552</v>
      </c>
      <c r="O6" s="27">
        <f>DATE(2015,MATCH($F$6,month,0)+COLUMNS($F$5:N5),1)</f>
        <v>42583</v>
      </c>
      <c r="P6" s="27">
        <f>DATE(2015,MATCH($F$6,month,0)+COLUMNS($F$5:O5),1)</f>
        <v>42614</v>
      </c>
      <c r="Q6" s="27">
        <f>DATE(2015,MATCH($F$6,month,0)+COLUMNS($F$5:P5),1)</f>
        <v>42644</v>
      </c>
      <c r="R6" s="27">
        <f>DATE(2015,MATCH($F$6,month,0)+COLUMNS($F$5:Q5),1)</f>
        <v>42675</v>
      </c>
      <c r="S6" s="27">
        <f>DATE(2015,MATCH($F$6,month,0)+COLUMNS($F$5:R5),1)</f>
        <v>42705</v>
      </c>
      <c r="T6" s="27">
        <f>DATE(2015,MATCH($F$6,month,0)+COLUMNS($F$5:S5),1)</f>
        <v>42736</v>
      </c>
      <c r="U6" s="27">
        <f>DATE(2015,MATCH($F$6,month,0)+COLUMNS($F$5:T5),1)</f>
        <v>42767</v>
      </c>
      <c r="V6" s="27">
        <f>DATE(2015,MATCH($F$6,month,0)+COLUMNS($F$5:U5),1)</f>
        <v>42795</v>
      </c>
      <c r="W6" s="28">
        <f>DATE(2015,MATCH($F$6,month,0)+COLUMNS($F$5:V5),1)</f>
        <v>42826</v>
      </c>
      <c r="X6" s="6"/>
    </row>
    <row r="7" spans="2:24" ht="13.2" customHeight="1" x14ac:dyDescent="0.25">
      <c r="B7" s="3"/>
      <c r="C7" s="120"/>
      <c r="D7" s="121"/>
      <c r="E7" s="6"/>
      <c r="F7" s="82">
        <v>2015</v>
      </c>
      <c r="G7" s="83">
        <v>2015</v>
      </c>
      <c r="H7" s="84">
        <v>2016</v>
      </c>
      <c r="I7" s="84">
        <v>2016</v>
      </c>
      <c r="J7" s="84">
        <v>2016</v>
      </c>
      <c r="K7" s="84">
        <v>2016</v>
      </c>
      <c r="L7" s="84">
        <v>2016</v>
      </c>
      <c r="M7" s="84">
        <v>2016</v>
      </c>
      <c r="N7" s="84">
        <v>2016</v>
      </c>
      <c r="O7" s="84">
        <v>2016</v>
      </c>
      <c r="P7" s="84">
        <v>2016</v>
      </c>
      <c r="Q7" s="84">
        <v>2016</v>
      </c>
      <c r="R7" s="84">
        <v>2016</v>
      </c>
      <c r="S7" s="84">
        <v>2016</v>
      </c>
      <c r="T7" s="84">
        <v>2017</v>
      </c>
      <c r="U7" s="84">
        <v>2017</v>
      </c>
      <c r="V7" s="84">
        <v>2017</v>
      </c>
      <c r="W7" s="85">
        <v>2017</v>
      </c>
      <c r="X7" s="6"/>
    </row>
    <row r="8" spans="2:24" ht="21" customHeight="1" x14ac:dyDescent="0.3">
      <c r="B8" s="3"/>
      <c r="C8" s="122" t="s">
        <v>6</v>
      </c>
      <c r="D8" s="123"/>
      <c r="E8" s="6"/>
      <c r="F8" s="24">
        <v>14</v>
      </c>
      <c r="G8" s="25">
        <v>13</v>
      </c>
      <c r="H8" s="26">
        <v>12</v>
      </c>
      <c r="I8" s="25">
        <v>11</v>
      </c>
      <c r="J8" s="25">
        <v>10</v>
      </c>
      <c r="K8" s="26">
        <v>9</v>
      </c>
      <c r="L8" s="25">
        <v>8</v>
      </c>
      <c r="M8" s="25">
        <v>7</v>
      </c>
      <c r="N8" s="26">
        <v>6</v>
      </c>
      <c r="O8" s="25">
        <v>5</v>
      </c>
      <c r="P8" s="25">
        <v>4</v>
      </c>
      <c r="Q8" s="26">
        <v>3</v>
      </c>
      <c r="R8" s="25">
        <v>2</v>
      </c>
      <c r="S8" s="25">
        <v>1</v>
      </c>
      <c r="T8" s="26"/>
      <c r="U8" s="25"/>
      <c r="V8" s="25"/>
      <c r="W8" s="26"/>
      <c r="X8" s="6"/>
    </row>
    <row r="9" spans="2:24" ht="7.2" customHeight="1" thickBot="1" x14ac:dyDescent="0.35">
      <c r="B9" s="3"/>
      <c r="C9" s="3"/>
      <c r="D9" s="47"/>
      <c r="E9" s="6"/>
      <c r="F9" s="3"/>
      <c r="G9" s="9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6"/>
    </row>
    <row r="10" spans="2:24" ht="43.2" customHeight="1" x14ac:dyDescent="0.3">
      <c r="B10" s="3"/>
      <c r="C10" s="124" t="s">
        <v>1</v>
      </c>
      <c r="D10" s="125"/>
      <c r="E10" s="44"/>
      <c r="F10" s="88">
        <f>SUM('Region (1)'!F10,'Region (2)'!F10,'Region (3)'!F10,'Region (4)'!F10,'Region (5)'!F10)</f>
        <v>214.28571428571428</v>
      </c>
      <c r="G10" s="33">
        <f>SUM('Region (1)'!G10,'Region (2)'!G10,'Region (3)'!G10,'Region (4)'!G10,'Region (5)'!G10)</f>
        <v>214.28571428571428</v>
      </c>
      <c r="H10" s="42">
        <f>SUM('Region (1)'!H10,'Region (2)'!H10,'Region (3)'!H10,'Region (4)'!H10,'Region (5)'!H10)</f>
        <v>464.28571428571433</v>
      </c>
      <c r="I10" s="33">
        <f>SUM('Region (1)'!I10,'Region (2)'!I10,'Region (3)'!I10,'Region (4)'!I10,'Region (5)'!I10)</f>
        <v>464.28571428571433</v>
      </c>
      <c r="J10" s="33">
        <f>SUM('Region (1)'!J10,'Region (2)'!J10,'Region (3)'!J10,'Region (4)'!J10,'Region (5)'!J10)</f>
        <v>464.28571428571433</v>
      </c>
      <c r="K10" s="33">
        <f>SUM('Region (1)'!K10,'Region (2)'!K10,'Region (3)'!K10,'Region (4)'!K10,'Region (5)'!K10)</f>
        <v>464.28571428571433</v>
      </c>
      <c r="L10" s="33">
        <f>SUM('Region (1)'!L10,'Region (2)'!L10,'Region (3)'!L10,'Region (4)'!L10,'Region (5)'!L10)</f>
        <v>464.28571428571433</v>
      </c>
      <c r="M10" s="33">
        <f>SUM('Region (1)'!M10,'Region (2)'!M10,'Region (3)'!M10,'Region (4)'!M10,'Region (5)'!M10)</f>
        <v>214.28571428571428</v>
      </c>
      <c r="N10" s="33">
        <f>SUM('Region (1)'!N10,'Region (2)'!N10,'Region (3)'!N10,'Region (4)'!N10,'Region (5)'!N10)</f>
        <v>214.28571428571428</v>
      </c>
      <c r="O10" s="33">
        <f>SUM('Region (1)'!O10,'Region (2)'!O10,'Region (3)'!O10,'Region (4)'!O10,'Region (5)'!O10)</f>
        <v>464.28571428571433</v>
      </c>
      <c r="P10" s="33">
        <f>SUM('Region (1)'!P10,'Region (2)'!P10,'Region (3)'!P10,'Region (4)'!P10,'Region (5)'!P10)</f>
        <v>464.28571428571433</v>
      </c>
      <c r="Q10" s="33">
        <f>SUM('Region (1)'!Q10,'Region (2)'!Q10,'Region (3)'!Q10,'Region (4)'!Q10,'Region (5)'!Q10)</f>
        <v>464.28571428571433</v>
      </c>
      <c r="R10" s="33">
        <f>SUM('Region (1)'!R10,'Region (2)'!R10,'Region (3)'!R10,'Region (4)'!R10,'Region (5)'!R10)</f>
        <v>214.28571428571428</v>
      </c>
      <c r="S10" s="33">
        <f>SUM('Region (1)'!S10,'Region (2)'!S10,'Region (3)'!S10,'Region (4)'!S10,'Region (5)'!S10)</f>
        <v>214.28571428571428</v>
      </c>
      <c r="T10" s="33">
        <f>SUM('Region (1)'!T10,'Region (2)'!T10,'Region (3)'!T10,'Region (4)'!T10,'Region (5)'!T10)</f>
        <v>0</v>
      </c>
      <c r="U10" s="33">
        <f>SUM('Region (1)'!U10,'Region (2)'!U10,'Region (3)'!U10,'Region (4)'!U10,'Region (5)'!U10)</f>
        <v>0</v>
      </c>
      <c r="V10" s="33">
        <f>SUM('Region (1)'!V10,'Region (2)'!V10,'Region (3)'!V10,'Region (4)'!V10,'Region (5)'!V10)</f>
        <v>0</v>
      </c>
      <c r="W10" s="34">
        <f>SUM('Region (1)'!W10,'Region (2)'!W10,'Region (3)'!W10,'Region (4)'!W10,'Region (5)'!W10)</f>
        <v>0</v>
      </c>
      <c r="X10" s="6"/>
    </row>
    <row r="11" spans="2:24" ht="43.2" customHeight="1" x14ac:dyDescent="0.3">
      <c r="B11" s="3"/>
      <c r="C11" s="126" t="s">
        <v>4</v>
      </c>
      <c r="D11" s="127"/>
      <c r="E11" s="45"/>
      <c r="F11" s="43">
        <f>SUM('Region (1)'!F11,'Region (2)'!F11,'Region (3)'!F11,'Region (4)'!F11,'Region (5)'!F11)</f>
        <v>214.28571428571428</v>
      </c>
      <c r="G11" s="89">
        <f>SUM('Region (1)'!G11,'Region (2)'!G11,'Region (3)'!G11,'Region (4)'!G11,'Region (5)'!G11)</f>
        <v>214.28571428571428</v>
      </c>
      <c r="H11" s="90">
        <f>SUM('Region (1)'!H11,'Region (2)'!H11,'Region (3)'!H11,'Region (4)'!H11,'Region (5)'!H11)</f>
        <v>464.28571428571433</v>
      </c>
      <c r="I11" s="90">
        <f>SUM('Region (1)'!I11,'Region (2)'!I11,'Region (3)'!I11,'Region (4)'!I11,'Region (5)'!I11)</f>
        <v>464.28571428571433</v>
      </c>
      <c r="J11" s="90">
        <f>SUM('Region (1)'!J11,'Region (2)'!J11,'Region (3)'!J11,'Region (4)'!J11,'Region (5)'!J11)</f>
        <v>464.28571428571433</v>
      </c>
      <c r="K11" s="90">
        <f>SUM('Region (1)'!K11,'Region (2)'!K11,'Region (3)'!K11,'Region (4)'!K11,'Region (5)'!K11)</f>
        <v>464.28571428571433</v>
      </c>
      <c r="L11" s="90">
        <f>SUM('Region (1)'!L11,'Region (2)'!L11,'Region (3)'!L11,'Region (4)'!L11,'Region (5)'!L11)</f>
        <v>464.28571428571433</v>
      </c>
      <c r="M11" s="90">
        <f>SUM('Region (1)'!M11,'Region (2)'!M11,'Region (3)'!M11,'Region (4)'!M11,'Region (5)'!M11)</f>
        <v>214.28571428571428</v>
      </c>
      <c r="N11" s="90">
        <f>SUM('Region (1)'!N11,'Region (2)'!N11,'Region (3)'!N11,'Region (4)'!N11,'Region (5)'!N11)</f>
        <v>214.28571428571428</v>
      </c>
      <c r="O11" s="90">
        <f>SUM('Region (1)'!O11,'Region (2)'!O11,'Region (3)'!O11,'Region (4)'!O11,'Region (5)'!O11)</f>
        <v>464.28571428571433</v>
      </c>
      <c r="P11" s="90">
        <f>SUM('Region (1)'!P11,'Region (2)'!P11,'Region (3)'!P11,'Region (4)'!P11,'Region (5)'!P11)</f>
        <v>464.28571428571433</v>
      </c>
      <c r="Q11" s="90">
        <f>SUM('Region (1)'!Q11,'Region (2)'!Q11,'Region (3)'!Q11,'Region (4)'!Q11,'Region (5)'!Q11)</f>
        <v>464.28571428571433</v>
      </c>
      <c r="R11" s="90">
        <f>SUM('Region (1)'!R11,'Region (2)'!R11,'Region (3)'!R11,'Region (4)'!R11,'Region (5)'!R11)</f>
        <v>214.28571428571428</v>
      </c>
      <c r="S11" s="90">
        <f>SUM('Region (1)'!S11,'Region (2)'!S11,'Region (3)'!S11,'Region (4)'!S11,'Region (5)'!S11)</f>
        <v>214.28571428571428</v>
      </c>
      <c r="T11" s="90">
        <f>SUM('Region (1)'!T11,'Region (2)'!T11,'Region (3)'!T11,'Region (4)'!T11,'Region (5)'!T11)</f>
        <v>0</v>
      </c>
      <c r="U11" s="90">
        <f>SUM('Region (1)'!U11,'Region (2)'!U11,'Region (3)'!U11,'Region (4)'!U11,'Region (5)'!U11)</f>
        <v>0</v>
      </c>
      <c r="V11" s="90">
        <f>SUM('Region (1)'!V11,'Region (2)'!V11,'Region (3)'!V11,'Region (4)'!V11,'Region (5)'!V11)</f>
        <v>0</v>
      </c>
      <c r="W11" s="91">
        <f>SUM('Region (1)'!W11,'Region (2)'!W11,'Region (3)'!W11,'Region (4)'!W11,'Region (5)'!W11)</f>
        <v>0</v>
      </c>
      <c r="X11" s="6"/>
    </row>
    <row r="12" spans="2:24" ht="43.2" customHeight="1" thickBot="1" x14ac:dyDescent="0.35">
      <c r="B12" s="3"/>
      <c r="C12" s="128" t="s">
        <v>2</v>
      </c>
      <c r="D12" s="61" t="s">
        <v>22</v>
      </c>
      <c r="E12" s="46"/>
      <c r="F12" s="54" t="str">
        <f>IF(F30&gt;=0,F30," ")</f>
        <v xml:space="preserve"> </v>
      </c>
      <c r="G12" s="55" t="str">
        <f t="shared" ref="G12:W12" si="0">IF(G30&gt;=0,G30," ")</f>
        <v xml:space="preserve"> </v>
      </c>
      <c r="H12" s="55" t="str">
        <f t="shared" si="0"/>
        <v xml:space="preserve"> </v>
      </c>
      <c r="I12" s="55" t="str">
        <f t="shared" si="0"/>
        <v xml:space="preserve"> </v>
      </c>
      <c r="J12" s="55" t="str">
        <f t="shared" si="0"/>
        <v xml:space="preserve"> </v>
      </c>
      <c r="K12" s="55" t="str">
        <f t="shared" si="0"/>
        <v xml:space="preserve"> </v>
      </c>
      <c r="L12" s="55" t="str">
        <f t="shared" si="0"/>
        <v xml:space="preserve"> </v>
      </c>
      <c r="M12" s="55" t="str">
        <f t="shared" si="0"/>
        <v xml:space="preserve"> </v>
      </c>
      <c r="N12" s="55" t="str">
        <f t="shared" si="0"/>
        <v xml:space="preserve"> </v>
      </c>
      <c r="O12" s="55" t="str">
        <f t="shared" si="0"/>
        <v xml:space="preserve"> </v>
      </c>
      <c r="P12" s="55" t="str">
        <f t="shared" si="0"/>
        <v xml:space="preserve"> </v>
      </c>
      <c r="Q12" s="55" t="str">
        <f t="shared" si="0"/>
        <v xml:space="preserve"> </v>
      </c>
      <c r="R12" s="55" t="str">
        <f t="shared" si="0"/>
        <v xml:space="preserve"> </v>
      </c>
      <c r="S12" s="55" t="str">
        <f t="shared" si="0"/>
        <v xml:space="preserve"> </v>
      </c>
      <c r="T12" s="55" t="str">
        <f t="shared" si="0"/>
        <v xml:space="preserve"> </v>
      </c>
      <c r="U12" s="55" t="str">
        <f t="shared" si="0"/>
        <v xml:space="preserve"> </v>
      </c>
      <c r="V12" s="55" t="str">
        <f t="shared" si="0"/>
        <v xml:space="preserve"> </v>
      </c>
      <c r="W12" s="56" t="str">
        <f t="shared" si="0"/>
        <v xml:space="preserve"> </v>
      </c>
      <c r="X12" s="6"/>
    </row>
    <row r="13" spans="2:24" s="5" customFormat="1" ht="4.2" customHeight="1" thickBot="1" x14ac:dyDescent="0.35">
      <c r="B13" s="3"/>
      <c r="C13" s="129"/>
      <c r="D13" s="60"/>
      <c r="E13" s="30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6"/>
    </row>
    <row r="14" spans="2:24" s="5" customFormat="1" ht="18" customHeight="1" x14ac:dyDescent="0.3">
      <c r="B14" s="3"/>
      <c r="C14" s="129"/>
      <c r="D14" s="62" t="s">
        <v>23</v>
      </c>
      <c r="E14" s="30"/>
      <c r="F14" s="69" t="str">
        <f>IF(F12=" "," ",SUM('Region (1)'!F14,'Region (2)'!F14,'Region (3)'!F14,'Region (4)'!F14,'Region (5)'!F14))</f>
        <v xml:space="preserve"> </v>
      </c>
      <c r="G14" s="70" t="str">
        <f>IF(G12=" "," ",SUM('Region (1)'!G14,'Region (2)'!G14,'Region (3)'!G14,'Region (4)'!G14,'Region (5)'!G14))</f>
        <v xml:space="preserve"> </v>
      </c>
      <c r="H14" s="70" t="str">
        <f>IF(H12=" "," ",SUM('Region (1)'!H14,'Region (2)'!H14,'Region (3)'!H14,'Region (4)'!H14,'Region (5)'!H14))</f>
        <v xml:space="preserve"> </v>
      </c>
      <c r="I14" s="70" t="str">
        <f>IF(I12=" "," ",SUM('Region (1)'!I14,'Region (2)'!I14,'Region (3)'!I14,'Region (4)'!I14,'Region (5)'!I14))</f>
        <v xml:space="preserve"> </v>
      </c>
      <c r="J14" s="70" t="str">
        <f>IF(J12=" "," ",SUM('Region (1)'!J14,'Region (2)'!J14,'Region (3)'!J14,'Region (4)'!J14,'Region (5)'!J14))</f>
        <v xml:space="preserve"> </v>
      </c>
      <c r="K14" s="70" t="str">
        <f>IF(K12=" "," ",SUM('Region (1)'!K14,'Region (2)'!K14,'Region (3)'!K14,'Region (4)'!K14,'Region (5)'!K14))</f>
        <v xml:space="preserve"> </v>
      </c>
      <c r="L14" s="70" t="str">
        <f>IF(L12=" "," ",SUM('Region (1)'!L14,'Region (2)'!L14,'Region (3)'!L14,'Region (4)'!L14,'Region (5)'!L14))</f>
        <v xml:space="preserve"> </v>
      </c>
      <c r="M14" s="70" t="str">
        <f>IF(M12=" "," ",SUM('Region (1)'!M14,'Region (2)'!M14,'Region (3)'!M14,'Region (4)'!M14,'Region (5)'!M14))</f>
        <v xml:space="preserve"> </v>
      </c>
      <c r="N14" s="70" t="str">
        <f>IF(N12=" "," ",SUM('Region (1)'!N14,'Region (2)'!N14,'Region (3)'!N14,'Region (4)'!N14,'Region (5)'!N14))</f>
        <v xml:space="preserve"> </v>
      </c>
      <c r="O14" s="70" t="str">
        <f>IF(O12=" "," ",SUM('Region (1)'!O14,'Region (2)'!O14,'Region (3)'!O14,'Region (4)'!O14,'Region (5)'!O14))</f>
        <v xml:space="preserve"> </v>
      </c>
      <c r="P14" s="70" t="str">
        <f>IF(P12=" "," ",SUM('Region (1)'!P14,'Region (2)'!P14,'Region (3)'!P14,'Region (4)'!P14,'Region (5)'!P14))</f>
        <v xml:space="preserve"> </v>
      </c>
      <c r="Q14" s="70" t="str">
        <f>IF(Q12=" "," ",SUM('Region (1)'!Q14,'Region (2)'!Q14,'Region (3)'!Q14,'Region (4)'!Q14,'Region (5)'!Q14))</f>
        <v xml:space="preserve"> </v>
      </c>
      <c r="R14" s="70" t="str">
        <f>IF(R12=" "," ",SUM('Region (1)'!R14,'Region (2)'!R14,'Region (3)'!R14,'Region (4)'!R14,'Region (5)'!R14))</f>
        <v xml:space="preserve"> </v>
      </c>
      <c r="S14" s="70" t="str">
        <f>IF(S12=" "," ",SUM('Region (1)'!S14,'Region (2)'!S14,'Region (3)'!S14,'Region (4)'!S14,'Region (5)'!S14))</f>
        <v xml:space="preserve"> </v>
      </c>
      <c r="T14" s="70" t="str">
        <f>IF(T12=" "," ",SUM('Region (1)'!T14,'Region (2)'!T14,'Region (3)'!T14,'Region (4)'!T14,'Region (5)'!T14))</f>
        <v xml:space="preserve"> </v>
      </c>
      <c r="U14" s="70" t="str">
        <f>IF(U12=" "," ",SUM('Region (1)'!U14,'Region (2)'!U14,'Region (3)'!U14,'Region (4)'!U14,'Region (5)'!U14))</f>
        <v xml:space="preserve"> </v>
      </c>
      <c r="V14" s="70" t="str">
        <f>IF(V12=" "," ",SUM('Region (1)'!V14,'Region (2)'!V14,'Region (3)'!V14,'Region (4)'!V14,'Region (5)'!V14))</f>
        <v xml:space="preserve"> </v>
      </c>
      <c r="W14" s="71" t="str">
        <f>IF(W12=" "," ",SUM('Region (1)'!W14,'Region (2)'!W14,'Region (3)'!W14,'Region (4)'!W14,'Region (5)'!W14))</f>
        <v xml:space="preserve"> </v>
      </c>
      <c r="X14" s="6"/>
    </row>
    <row r="15" spans="2:24" s="5" customFormat="1" ht="18" customHeight="1" thickBot="1" x14ac:dyDescent="0.35">
      <c r="B15" s="3"/>
      <c r="C15" s="130"/>
      <c r="D15" s="63" t="s">
        <v>24</v>
      </c>
      <c r="E15" s="30"/>
      <c r="F15" s="72" t="str">
        <f>IF(F12=" "," ",SUM('Region (1)'!F15,'Region (2)'!F15,'Region (3)'!F15,'Region (4)'!F15,'Region (5)'!F15))</f>
        <v xml:space="preserve"> </v>
      </c>
      <c r="G15" s="73" t="str">
        <f>IF(G12=" "," ",SUM('Region (1)'!G15,'Region (2)'!G15,'Region (3)'!G15,'Region (4)'!G15,'Region (5)'!G15))</f>
        <v xml:space="preserve"> </v>
      </c>
      <c r="H15" s="73" t="str">
        <f>IF(H12=" "," ",SUM('Region (1)'!H15,'Region (2)'!H15,'Region (3)'!H15,'Region (4)'!H15,'Region (5)'!H15))</f>
        <v xml:space="preserve"> </v>
      </c>
      <c r="I15" s="73" t="str">
        <f>IF(I12=" "," ",SUM('Region (1)'!I15,'Region (2)'!I15,'Region (3)'!I15,'Region (4)'!I15,'Region (5)'!I15))</f>
        <v xml:space="preserve"> </v>
      </c>
      <c r="J15" s="73" t="str">
        <f>IF(J12=" "," ",SUM('Region (1)'!J15,'Region (2)'!J15,'Region (3)'!J15,'Region (4)'!J15,'Region (5)'!J15))</f>
        <v xml:space="preserve"> </v>
      </c>
      <c r="K15" s="73" t="str">
        <f>IF(K12=" "," ",SUM('Region (1)'!K15,'Region (2)'!K15,'Region (3)'!K15,'Region (4)'!K15,'Region (5)'!K15))</f>
        <v xml:space="preserve"> </v>
      </c>
      <c r="L15" s="73" t="str">
        <f>IF(L12=" "," ",SUM('Region (1)'!L15,'Region (2)'!L15,'Region (3)'!L15,'Region (4)'!L15,'Region (5)'!L15))</f>
        <v xml:space="preserve"> </v>
      </c>
      <c r="M15" s="73" t="str">
        <f>IF(M12=" "," ",SUM('Region (1)'!M15,'Region (2)'!M15,'Region (3)'!M15,'Region (4)'!M15,'Region (5)'!M15))</f>
        <v xml:space="preserve"> </v>
      </c>
      <c r="N15" s="73" t="str">
        <f>IF(N12=" "," ",SUM('Region (1)'!N15,'Region (2)'!N15,'Region (3)'!N15,'Region (4)'!N15,'Region (5)'!N15))</f>
        <v xml:space="preserve"> </v>
      </c>
      <c r="O15" s="73" t="str">
        <f>IF(O12=" "," ",SUM('Region (1)'!O15,'Region (2)'!O15,'Region (3)'!O15,'Region (4)'!O15,'Region (5)'!O15))</f>
        <v xml:space="preserve"> </v>
      </c>
      <c r="P15" s="73" t="str">
        <f>IF(P12=" "," ",SUM('Region (1)'!P15,'Region (2)'!P15,'Region (3)'!P15,'Region (4)'!P15,'Region (5)'!P15))</f>
        <v xml:space="preserve"> </v>
      </c>
      <c r="Q15" s="73" t="str">
        <f>IF(Q12=" "," ",SUM('Region (1)'!Q15,'Region (2)'!Q15,'Region (3)'!Q15,'Region (4)'!Q15,'Region (5)'!Q15))</f>
        <v xml:space="preserve"> </v>
      </c>
      <c r="R15" s="73" t="str">
        <f>IF(R12=" "," ",SUM('Region (1)'!R15,'Region (2)'!R15,'Region (3)'!R15,'Region (4)'!R15,'Region (5)'!R15))</f>
        <v xml:space="preserve"> </v>
      </c>
      <c r="S15" s="73" t="str">
        <f>IF(S12=" "," ",SUM('Region (1)'!S15,'Region (2)'!S15,'Region (3)'!S15,'Region (4)'!S15,'Region (5)'!S15))</f>
        <v xml:space="preserve"> </v>
      </c>
      <c r="T15" s="73" t="str">
        <f>IF(T12=" "," ",SUM('Region (1)'!T15,'Region (2)'!T15,'Region (3)'!T15,'Region (4)'!T15,'Region (5)'!T15))</f>
        <v xml:space="preserve"> </v>
      </c>
      <c r="U15" s="73" t="str">
        <f>IF(U12=" "," ",SUM('Region (1)'!U15,'Region (2)'!U15,'Region (3)'!U15,'Region (4)'!U15,'Region (5)'!U15))</f>
        <v xml:space="preserve"> </v>
      </c>
      <c r="V15" s="73" t="str">
        <f>IF(V12=" "," ",SUM('Region (1)'!V15,'Region (2)'!V15,'Region (3)'!V15,'Region (4)'!V15,'Region (5)'!V15))</f>
        <v xml:space="preserve"> </v>
      </c>
      <c r="W15" s="74" t="str">
        <f>IF(W12=" "," ",SUM('Region (1)'!W15,'Region (2)'!W15,'Region (3)'!W15,'Region (4)'!W15,'Region (5)'!W15))</f>
        <v xml:space="preserve"> </v>
      </c>
      <c r="X15" s="6"/>
    </row>
    <row r="16" spans="2:24" s="5" customFormat="1" ht="18.600000000000001" customHeight="1" thickBot="1" x14ac:dyDescent="0.35">
      <c r="B16" s="3"/>
      <c r="C16" s="9"/>
      <c r="D16" s="32"/>
      <c r="E16" s="30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6"/>
    </row>
    <row r="17" spans="2:34" ht="10.199999999999999" customHeight="1" thickBot="1" x14ac:dyDescent="0.35">
      <c r="B17" s="3"/>
      <c r="C17" s="9"/>
      <c r="D17" s="4"/>
      <c r="E17" s="9"/>
      <c r="F17" s="9"/>
      <c r="G17" s="9"/>
      <c r="H17" s="9"/>
      <c r="I17" s="9"/>
      <c r="J17" s="9"/>
      <c r="K17" s="9"/>
      <c r="L17" s="13"/>
      <c r="M17" s="16"/>
      <c r="N17" s="16"/>
      <c r="O17" s="16"/>
      <c r="P17" s="16"/>
      <c r="Q17" s="15"/>
      <c r="R17" s="9"/>
      <c r="S17" s="9"/>
      <c r="T17" s="9"/>
      <c r="U17" s="9"/>
      <c r="V17" s="9"/>
      <c r="W17" s="9"/>
      <c r="X17" s="6"/>
    </row>
    <row r="18" spans="2:34" s="5" customFormat="1" ht="43.8" customHeight="1" thickBot="1" x14ac:dyDescent="0.35">
      <c r="B18" s="8"/>
      <c r="C18" s="41">
        <f>(I18)-(SUM(F10:G10))</f>
        <v>4571.4285714285716</v>
      </c>
      <c r="D18" s="9"/>
      <c r="E18" s="10"/>
      <c r="F18" s="112" t="s">
        <v>5</v>
      </c>
      <c r="G18" s="113"/>
      <c r="H18" s="114"/>
      <c r="I18" s="58">
        <f>SUM('Region (1)'!I18,'Region (2)'!I18,'Region (3)'!I18,'Region (4)'!I18,'Region (5)'!I18)</f>
        <v>5000</v>
      </c>
      <c r="J18" s="9"/>
      <c r="K18" s="9"/>
      <c r="L18" s="3"/>
      <c r="M18" s="115" t="s">
        <v>3</v>
      </c>
      <c r="N18" s="116"/>
      <c r="O18" s="117"/>
      <c r="P18" s="39">
        <f>SUM(F12:W12)</f>
        <v>0</v>
      </c>
      <c r="Q18" s="6"/>
      <c r="R18" s="4"/>
      <c r="T18" s="112" t="s">
        <v>7</v>
      </c>
      <c r="U18" s="113"/>
      <c r="V18" s="114"/>
      <c r="W18" s="23">
        <f>(I18)-P18</f>
        <v>5000</v>
      </c>
      <c r="X18" s="6"/>
    </row>
    <row r="19" spans="2:34" s="5" customFormat="1" ht="11.4" customHeight="1" thickBot="1" x14ac:dyDescent="0.35">
      <c r="B19" s="8"/>
      <c r="C19" s="10"/>
      <c r="D19" s="9"/>
      <c r="E19" s="10"/>
      <c r="F19" s="35"/>
      <c r="G19" s="35"/>
      <c r="H19" s="35"/>
      <c r="I19" s="59"/>
      <c r="J19" s="9"/>
      <c r="K19" s="9"/>
      <c r="L19" s="3"/>
      <c r="M19" s="38"/>
      <c r="N19" s="38"/>
      <c r="O19" s="38"/>
      <c r="P19" s="40"/>
      <c r="Q19" s="6"/>
      <c r="R19" s="4"/>
      <c r="T19" s="35"/>
      <c r="U19" s="35"/>
      <c r="V19" s="35"/>
      <c r="W19" s="37"/>
      <c r="X19" s="6"/>
    </row>
    <row r="20" spans="2:34" s="5" customFormat="1" ht="18" customHeight="1" x14ac:dyDescent="0.3">
      <c r="B20" s="8"/>
      <c r="C20" s="10"/>
      <c r="D20" s="9"/>
      <c r="E20" s="10"/>
      <c r="F20" s="35"/>
      <c r="G20" s="35"/>
      <c r="H20" s="35"/>
      <c r="I20" s="59"/>
      <c r="J20" s="9"/>
      <c r="K20" s="9"/>
      <c r="L20" s="3"/>
      <c r="M20" s="38"/>
      <c r="N20" s="106" t="s">
        <v>23</v>
      </c>
      <c r="O20" s="107"/>
      <c r="P20" s="64">
        <f>SUM(F14:W14)</f>
        <v>0</v>
      </c>
      <c r="Q20" s="6"/>
      <c r="R20" s="4"/>
      <c r="T20" s="35"/>
      <c r="U20" s="35"/>
      <c r="V20" s="35"/>
      <c r="W20" s="37"/>
      <c r="X20" s="6"/>
    </row>
    <row r="21" spans="2:34" s="5" customFormat="1" ht="18" customHeight="1" thickBot="1" x14ac:dyDescent="0.35">
      <c r="B21" s="8"/>
      <c r="C21" s="10"/>
      <c r="D21" s="9"/>
      <c r="E21" s="10"/>
      <c r="F21" s="35"/>
      <c r="G21" s="35"/>
      <c r="H21" s="35"/>
      <c r="I21" s="59"/>
      <c r="J21" s="9"/>
      <c r="K21" s="9"/>
      <c r="L21" s="3"/>
      <c r="M21" s="38"/>
      <c r="N21" s="108" t="s">
        <v>24</v>
      </c>
      <c r="O21" s="109"/>
      <c r="P21" s="65">
        <f>SUM(F15:W15)</f>
        <v>0</v>
      </c>
      <c r="Q21" s="6"/>
      <c r="R21" s="4"/>
      <c r="T21" s="35"/>
      <c r="U21" s="35"/>
      <c r="V21" s="35"/>
      <c r="W21" s="37"/>
      <c r="X21" s="6"/>
    </row>
    <row r="22" spans="2:34" s="5" customFormat="1" ht="11.4" customHeight="1" thickBot="1" x14ac:dyDescent="0.35">
      <c r="B22" s="8"/>
      <c r="C22" s="10"/>
      <c r="D22" s="9"/>
      <c r="E22" s="10"/>
      <c r="F22" s="35"/>
      <c r="G22" s="35"/>
      <c r="H22" s="35"/>
      <c r="I22" s="59"/>
      <c r="J22" s="9"/>
      <c r="K22" s="9"/>
      <c r="L22" s="17"/>
      <c r="M22" s="66"/>
      <c r="N22" s="66"/>
      <c r="O22" s="66"/>
      <c r="P22" s="67"/>
      <c r="Q22" s="20"/>
      <c r="R22" s="4"/>
      <c r="T22" s="35"/>
      <c r="U22" s="35"/>
      <c r="V22" s="35"/>
      <c r="W22" s="37"/>
      <c r="X22" s="6"/>
    </row>
    <row r="23" spans="2:34" ht="7.2" customHeight="1" thickBot="1" x14ac:dyDescent="0.35">
      <c r="B23" s="17"/>
      <c r="C23" s="19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20"/>
    </row>
    <row r="25" spans="2:34" x14ac:dyDescent="0.3">
      <c r="D25" s="29" t="s">
        <v>21</v>
      </c>
    </row>
    <row r="30" spans="2:34" hidden="1" x14ac:dyDescent="0.3">
      <c r="F30" s="48" t="str">
        <f>IF('Region (1)'!F12=" "," ",(SUM('Region (1)'!F12,'Region (2)'!F12,'Region (3)'!F12,'Region (4)'!F12,'Region (5)'!F12,)))</f>
        <v xml:space="preserve"> </v>
      </c>
      <c r="G30" s="48" t="str">
        <f>IF('Region (1)'!G12=" "," ",(SUM('Region (1)'!G12,'Region (2)'!G12,'Region (3)'!G12,'Region (4)'!G12,'Region (5)'!G12,)))</f>
        <v xml:space="preserve"> </v>
      </c>
      <c r="H30" s="48" t="str">
        <f>IF('Region (1)'!H12=" "," ",(SUM('Region (1)'!H12,'Region (2)'!H12,'Region (3)'!H12,'Region (4)'!H12,'Region (5)'!H12,)))</f>
        <v xml:space="preserve"> </v>
      </c>
      <c r="I30" s="48" t="str">
        <f>IF('Region (1)'!I12=" "," ",(SUM('Region (1)'!I12,'Region (2)'!I12,'Region (3)'!I12,'Region (4)'!I12,'Region (5)'!I12,)))</f>
        <v xml:space="preserve"> </v>
      </c>
      <c r="J30" s="48" t="str">
        <f>IF('Region (1)'!J12=" "," ",(SUM('Region (1)'!J12,'Region (2)'!J12,'Region (3)'!J12,'Region (4)'!J12,'Region (5)'!J12,)))</f>
        <v xml:space="preserve"> </v>
      </c>
      <c r="K30" s="48" t="str">
        <f>IF('Region (1)'!K12=" "," ",(SUM('Region (1)'!K12,'Region (2)'!K12,'Region (3)'!K12,'Region (4)'!K12,'Region (5)'!K12,)))</f>
        <v xml:space="preserve"> </v>
      </c>
      <c r="L30" s="48" t="str">
        <f>IF('Region (1)'!L12=" "," ",(SUM('Region (1)'!L12,'Region (2)'!L12,'Region (3)'!L12,'Region (4)'!L12,'Region (5)'!L12,)))</f>
        <v xml:space="preserve"> </v>
      </c>
      <c r="M30" s="48" t="str">
        <f>IF('Region (1)'!M12=" "," ",(SUM('Region (1)'!M12,'Region (2)'!M12,'Region (3)'!M12,'Region (4)'!M12,'Region (5)'!M12,)))</f>
        <v xml:space="preserve"> </v>
      </c>
      <c r="N30" s="48" t="str">
        <f>IF('Region (1)'!N12=" "," ",(SUM('Region (1)'!N12,'Region (2)'!N12,'Region (3)'!N12,'Region (4)'!N12,'Region (5)'!N12,)))</f>
        <v xml:space="preserve"> </v>
      </c>
      <c r="O30" s="48" t="str">
        <f>IF('Region (1)'!O12=" "," ",(SUM('Region (1)'!O12,'Region (2)'!O12,'Region (3)'!O12,'Region (4)'!O12,'Region (5)'!O12,)))</f>
        <v xml:space="preserve"> </v>
      </c>
      <c r="P30" s="48" t="str">
        <f>IF('Region (1)'!P12=" "," ",(SUM('Region (1)'!P12,'Region (2)'!P12,'Region (3)'!P12,'Region (4)'!P12,'Region (5)'!P12,)))</f>
        <v xml:space="preserve"> </v>
      </c>
      <c r="Q30" s="48" t="str">
        <f>IF('Region (1)'!Q12=" "," ",(SUM('Region (1)'!Q12,'Region (2)'!Q12,'Region (3)'!Q12,'Region (4)'!Q12,'Region (5)'!Q12,)))</f>
        <v xml:space="preserve"> </v>
      </c>
      <c r="R30" s="48" t="str">
        <f>IF('Region (1)'!R12=" "," ",(SUM('Region (1)'!R12,'Region (2)'!R12,'Region (3)'!R12,'Region (4)'!R12,'Region (5)'!R12,)))</f>
        <v xml:space="preserve"> </v>
      </c>
      <c r="S30" s="48" t="str">
        <f>IF('Region (1)'!S12=" "," ",(SUM('Region (1)'!S12,'Region (2)'!S12,'Region (3)'!S12,'Region (4)'!S12,'Region (5)'!S12,)))</f>
        <v xml:space="preserve"> </v>
      </c>
      <c r="T30" s="48" t="str">
        <f>IF('Region (1)'!T12=" "," ",(SUM('Region (1)'!T12,'Region (2)'!T12,'Region (3)'!T12,'Region (4)'!T12,'Region (5)'!T12,)))</f>
        <v xml:space="preserve"> </v>
      </c>
      <c r="U30" s="48" t="str">
        <f>IF('Region (1)'!U12=" "," ",(SUM('Region (1)'!U12,'Region (2)'!U12,'Region (3)'!U12,'Region (4)'!U12,'Region (5)'!U12,)))</f>
        <v xml:space="preserve"> </v>
      </c>
      <c r="V30" s="48" t="str">
        <f>IF('Region (1)'!V12=" "," ",(SUM('Region (1)'!V12,'Region (2)'!V12,'Region (3)'!V12,'Region (4)'!V12,'Region (5)'!V12,)))</f>
        <v xml:space="preserve"> </v>
      </c>
      <c r="W30" s="48" t="str">
        <f>IF('Region (1)'!W12=" "," ",(SUM('Region (1)'!W12,'Region (2)'!W12,'Region (3)'!W12,'Region (4)'!W12,'Region (5)'!W12,)))</f>
        <v xml:space="preserve"> </v>
      </c>
      <c r="AG30" s="1" t="s">
        <v>8</v>
      </c>
      <c r="AH30" s="1">
        <v>2015</v>
      </c>
    </row>
    <row r="31" spans="2:34" x14ac:dyDescent="0.3">
      <c r="AG31" s="1" t="s">
        <v>9</v>
      </c>
      <c r="AH31" s="1">
        <v>2015</v>
      </c>
    </row>
    <row r="32" spans="2:34" x14ac:dyDescent="0.3">
      <c r="AG32" s="1" t="s">
        <v>10</v>
      </c>
      <c r="AH32" s="1">
        <v>2015</v>
      </c>
    </row>
    <row r="33" spans="4:34" x14ac:dyDescent="0.3">
      <c r="AG33" s="1" t="s">
        <v>11</v>
      </c>
      <c r="AH33" s="1">
        <v>2015</v>
      </c>
    </row>
    <row r="34" spans="4:34" x14ac:dyDescent="0.3">
      <c r="AG34" s="1" t="s">
        <v>12</v>
      </c>
    </row>
    <row r="35" spans="4:34" x14ac:dyDescent="0.3">
      <c r="AG35" s="1" t="s">
        <v>13</v>
      </c>
    </row>
    <row r="36" spans="4:34" x14ac:dyDescent="0.3">
      <c r="AG36" s="1" t="s">
        <v>14</v>
      </c>
    </row>
    <row r="37" spans="4:34" x14ac:dyDescent="0.3">
      <c r="AG37" s="1" t="s">
        <v>15</v>
      </c>
    </row>
    <row r="38" spans="4:34" x14ac:dyDescent="0.3">
      <c r="AG38" s="1" t="s">
        <v>16</v>
      </c>
    </row>
    <row r="39" spans="4:34" x14ac:dyDescent="0.3">
      <c r="AG39" s="1" t="s">
        <v>17</v>
      </c>
    </row>
    <row r="40" spans="4:34" x14ac:dyDescent="0.3">
      <c r="D40" s="1"/>
      <c r="AG40" s="1" t="s">
        <v>18</v>
      </c>
    </row>
    <row r="41" spans="4:34" x14ac:dyDescent="0.3">
      <c r="D41" s="1"/>
      <c r="AG41" s="1" t="s">
        <v>19</v>
      </c>
    </row>
  </sheetData>
  <sheetProtection sheet="1" objects="1" scenarios="1"/>
  <mergeCells count="12">
    <mergeCell ref="N20:O20"/>
    <mergeCell ref="N21:O21"/>
    <mergeCell ref="C2:W2"/>
    <mergeCell ref="C3:W3"/>
    <mergeCell ref="F18:H18"/>
    <mergeCell ref="T18:V18"/>
    <mergeCell ref="M18:O18"/>
    <mergeCell ref="C6:D7"/>
    <mergeCell ref="C8:D8"/>
    <mergeCell ref="C10:D10"/>
    <mergeCell ref="C11:D11"/>
    <mergeCell ref="C12:C15"/>
  </mergeCells>
  <conditionalFormatting sqref="F11:W11">
    <cfRule type="expression" dxfId="10" priority="23">
      <formula>AND((F12&gt;=0),NOT(F12=" "))</formula>
    </cfRule>
  </conditionalFormatting>
  <conditionalFormatting sqref="G11:W11">
    <cfRule type="expression" dxfId="39" priority="22">
      <formula>AND((G12=" "),(F12&gt;=0),NOT(F12=" "))</formula>
    </cfRule>
  </conditionalFormatting>
  <pageMargins left="0.7" right="0.7" top="0.75" bottom="0.75" header="0.3" footer="0.3"/>
  <pageSetup scale="8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H41"/>
  <sheetViews>
    <sheetView showGridLines="0" tabSelected="1" zoomScaleNormal="100" workbookViewId="0">
      <selection activeCell="J14" sqref="F14:J14"/>
    </sheetView>
  </sheetViews>
  <sheetFormatPr defaultColWidth="9.109375" defaultRowHeight="13.2" x14ac:dyDescent="0.3"/>
  <cols>
    <col min="1" max="1" width="1" style="1" customWidth="1"/>
    <col min="2" max="2" width="1.33203125" style="1" customWidth="1"/>
    <col min="3" max="3" width="10.109375" style="1" customWidth="1"/>
    <col min="4" max="4" width="9.88671875" style="2" customWidth="1"/>
    <col min="5" max="5" width="0.44140625" style="1" customWidth="1"/>
    <col min="6" max="23" width="6.5546875" style="1" customWidth="1"/>
    <col min="24" max="24" width="1" style="1" customWidth="1"/>
    <col min="25" max="16384" width="9.109375" style="1"/>
  </cols>
  <sheetData>
    <row r="1" spans="2:24" ht="4.2" customHeight="1" x14ac:dyDescent="0.3"/>
    <row r="2" spans="2:24" ht="18.600000000000001" customHeight="1" x14ac:dyDescent="0.3">
      <c r="C2" s="110" t="s">
        <v>20</v>
      </c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2:24" s="7" customFormat="1" ht="21" customHeight="1" x14ac:dyDescent="0.3">
      <c r="B3" s="11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"/>
    </row>
    <row r="4" spans="2:24" ht="6.75" customHeight="1" thickBot="1" x14ac:dyDescent="0.35">
      <c r="B4" s="5"/>
      <c r="C4" s="5"/>
      <c r="D4" s="12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2:24" ht="4.8" customHeight="1" thickBot="1" x14ac:dyDescent="0.35">
      <c r="B5" s="13"/>
      <c r="C5" s="16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5"/>
    </row>
    <row r="6" spans="2:24" ht="15" customHeight="1" x14ac:dyDescent="0.25">
      <c r="B6" s="3"/>
      <c r="C6" s="118" t="s">
        <v>0</v>
      </c>
      <c r="D6" s="119"/>
      <c r="E6" s="6"/>
      <c r="F6" s="49" t="str">
        <f>'Site Summary'!F6</f>
        <v>Nov</v>
      </c>
      <c r="G6" s="27">
        <f>DATE(2015,MATCH($F$6,month,0)+COLUMNS($F$5:F5),1)</f>
        <v>42339</v>
      </c>
      <c r="H6" s="27">
        <f>DATE(2015,MATCH($F$6,month,0)+COLUMNS($F$5:G5),1)</f>
        <v>42370</v>
      </c>
      <c r="I6" s="27">
        <f>DATE(2015,MATCH($F$6,month,0)+COLUMNS($F$5:H5),1)</f>
        <v>42401</v>
      </c>
      <c r="J6" s="27">
        <f>DATE(2015,MATCH($F$6,month,0)+COLUMNS($F$5:I5),1)</f>
        <v>42430</v>
      </c>
      <c r="K6" s="27">
        <f>DATE(2015,MATCH($F$6,month,0)+COLUMNS($F$5:J5),1)</f>
        <v>42461</v>
      </c>
      <c r="L6" s="27">
        <f>DATE(2015,MATCH($F$6,month,0)+COLUMNS($F$5:K5),1)</f>
        <v>42491</v>
      </c>
      <c r="M6" s="27">
        <f>DATE(2015,MATCH($F$6,month,0)+COLUMNS($F$5:L5),1)</f>
        <v>42522</v>
      </c>
      <c r="N6" s="27">
        <f>DATE(2015,MATCH($F$6,month,0)+COLUMNS($F$5:M5),1)</f>
        <v>42552</v>
      </c>
      <c r="O6" s="27">
        <f>DATE(2015,MATCH($F$6,month,0)+COLUMNS($F$5:N5),1)</f>
        <v>42583</v>
      </c>
      <c r="P6" s="27">
        <f>DATE(2015,MATCH($F$6,month,0)+COLUMNS($F$5:O5),1)</f>
        <v>42614</v>
      </c>
      <c r="Q6" s="27">
        <f>DATE(2015,MATCH($F$6,month,0)+COLUMNS($F$5:P5),1)</f>
        <v>42644</v>
      </c>
      <c r="R6" s="27">
        <f>DATE(2015,MATCH($F$6,month,0)+COLUMNS($F$5:Q5),1)</f>
        <v>42675</v>
      </c>
      <c r="S6" s="27">
        <f>DATE(2015,MATCH($F$6,month,0)+COLUMNS($F$5:R5),1)</f>
        <v>42705</v>
      </c>
      <c r="T6" s="27">
        <f>DATE(2015,MATCH($F$6,month,0)+COLUMNS($F$5:S5),1)</f>
        <v>42736</v>
      </c>
      <c r="U6" s="27">
        <f>DATE(2015,MATCH($F$6,month,0)+COLUMNS($F$5:T5),1)</f>
        <v>42767</v>
      </c>
      <c r="V6" s="27">
        <f>DATE(2015,MATCH($F$6,month,0)+COLUMNS($F$5:U5),1)</f>
        <v>42795</v>
      </c>
      <c r="W6" s="28">
        <f>DATE(2015,MATCH($F$6,month,0)+COLUMNS($F$5:V5),1)</f>
        <v>42826</v>
      </c>
      <c r="X6" s="6"/>
    </row>
    <row r="7" spans="2:24" ht="13.2" customHeight="1" x14ac:dyDescent="0.25">
      <c r="B7" s="3"/>
      <c r="C7" s="120"/>
      <c r="D7" s="121"/>
      <c r="E7" s="6"/>
      <c r="F7" s="50">
        <f>'Site Summary'!F7</f>
        <v>2015</v>
      </c>
      <c r="G7" s="51">
        <f>'Site Summary'!G7</f>
        <v>2015</v>
      </c>
      <c r="H7" s="52">
        <f>'Site Summary'!H7</f>
        <v>2016</v>
      </c>
      <c r="I7" s="52">
        <f>'Site Summary'!I7</f>
        <v>2016</v>
      </c>
      <c r="J7" s="52">
        <f>'Site Summary'!J7</f>
        <v>2016</v>
      </c>
      <c r="K7" s="52">
        <f>'Site Summary'!K7</f>
        <v>2016</v>
      </c>
      <c r="L7" s="52">
        <f>'Site Summary'!L7</f>
        <v>2016</v>
      </c>
      <c r="M7" s="52">
        <f>'Site Summary'!M7</f>
        <v>2016</v>
      </c>
      <c r="N7" s="52">
        <f>'Site Summary'!N7</f>
        <v>2016</v>
      </c>
      <c r="O7" s="52">
        <f>'Site Summary'!O7</f>
        <v>2016</v>
      </c>
      <c r="P7" s="52">
        <f>'Site Summary'!P7</f>
        <v>2016</v>
      </c>
      <c r="Q7" s="52">
        <f>'Site Summary'!Q7</f>
        <v>2016</v>
      </c>
      <c r="R7" s="52">
        <f>'Site Summary'!R7</f>
        <v>2016</v>
      </c>
      <c r="S7" s="52">
        <f>'Site Summary'!S7</f>
        <v>2016</v>
      </c>
      <c r="T7" s="52">
        <f>'Site Summary'!T7</f>
        <v>2017</v>
      </c>
      <c r="U7" s="52">
        <f>'Site Summary'!U7</f>
        <v>2017</v>
      </c>
      <c r="V7" s="52">
        <f>'Site Summary'!V7</f>
        <v>2017</v>
      </c>
      <c r="W7" s="53">
        <f>'Site Summary'!W7</f>
        <v>2017</v>
      </c>
      <c r="X7" s="6"/>
    </row>
    <row r="8" spans="2:24" ht="21" customHeight="1" x14ac:dyDescent="0.3">
      <c r="B8" s="3"/>
      <c r="C8" s="122" t="s">
        <v>6</v>
      </c>
      <c r="D8" s="123"/>
      <c r="E8" s="6"/>
      <c r="F8" s="24">
        <v>14</v>
      </c>
      <c r="G8" s="25">
        <v>13</v>
      </c>
      <c r="H8" s="26">
        <v>12</v>
      </c>
      <c r="I8" s="25">
        <v>11</v>
      </c>
      <c r="J8" s="25">
        <v>10</v>
      </c>
      <c r="K8" s="26">
        <v>9</v>
      </c>
      <c r="L8" s="25">
        <v>8</v>
      </c>
      <c r="M8" s="25">
        <v>7</v>
      </c>
      <c r="N8" s="26">
        <v>6</v>
      </c>
      <c r="O8" s="25">
        <v>5</v>
      </c>
      <c r="P8" s="25">
        <v>4</v>
      </c>
      <c r="Q8" s="26">
        <v>3</v>
      </c>
      <c r="R8" s="25">
        <v>2</v>
      </c>
      <c r="S8" s="25">
        <v>1</v>
      </c>
      <c r="T8" s="26"/>
      <c r="U8" s="25"/>
      <c r="V8" s="25"/>
      <c r="W8" s="133"/>
      <c r="X8" s="6"/>
    </row>
    <row r="9" spans="2:24" ht="7.2" customHeight="1" thickBot="1" x14ac:dyDescent="0.35">
      <c r="B9" s="3"/>
      <c r="C9" s="3"/>
      <c r="D9" s="47"/>
      <c r="E9" s="6"/>
      <c r="F9" s="3"/>
      <c r="G9" s="9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6"/>
    </row>
    <row r="10" spans="2:24" ht="43.2" customHeight="1" x14ac:dyDescent="0.3">
      <c r="B10" s="3"/>
      <c r="C10" s="124" t="s">
        <v>1</v>
      </c>
      <c r="D10" s="125"/>
      <c r="E10" s="44"/>
      <c r="F10" s="86">
        <v>160.62857142857143</v>
      </c>
      <c r="G10" s="87">
        <v>160.62857142857143</v>
      </c>
      <c r="H10" s="42">
        <v>348.02857142857147</v>
      </c>
      <c r="I10" s="33">
        <v>348.02857142857147</v>
      </c>
      <c r="J10" s="33">
        <v>348.02857142857147</v>
      </c>
      <c r="K10" s="33">
        <v>348.02857142857147</v>
      </c>
      <c r="L10" s="33">
        <v>348.02857142857147</v>
      </c>
      <c r="M10" s="33">
        <v>160.62857142857143</v>
      </c>
      <c r="N10" s="33">
        <v>160.62857142857143</v>
      </c>
      <c r="O10" s="33">
        <v>348.02857142857147</v>
      </c>
      <c r="P10" s="33">
        <v>348.02857142857147</v>
      </c>
      <c r="Q10" s="33">
        <v>348.02857142857147</v>
      </c>
      <c r="R10" s="33">
        <v>160.62857142857143</v>
      </c>
      <c r="S10" s="33">
        <v>160.62857142857143</v>
      </c>
      <c r="T10" s="33">
        <v>0</v>
      </c>
      <c r="U10" s="33">
        <v>0</v>
      </c>
      <c r="V10" s="33">
        <v>0</v>
      </c>
      <c r="W10" s="34">
        <v>0</v>
      </c>
      <c r="X10" s="6"/>
    </row>
    <row r="11" spans="2:24" ht="43.2" customHeight="1" x14ac:dyDescent="0.3">
      <c r="B11" s="3"/>
      <c r="C11" s="131" t="s">
        <v>4</v>
      </c>
      <c r="D11" s="127"/>
      <c r="E11" s="45"/>
      <c r="F11" s="43">
        <f>F10</f>
        <v>160.62857142857143</v>
      </c>
      <c r="G11" s="89">
        <f>IF(F12=" ",G10,ROUND(G10+((F11-F12))/G8,1))</f>
        <v>160.62857142857143</v>
      </c>
      <c r="H11" s="89">
        <f>IF($F$12=" ",H10,(IF(G12=" ",ROUND(H10+(G11-G10),1),(ROUND(H10+((SUM($F10:G10)-SUM($F12:G12))/H8),1)))))</f>
        <v>348.02857142857147</v>
      </c>
      <c r="I11" s="89">
        <f>IF($F$12=" ",I10,(IF(H12=" ",ROUND(I10+(H11-H10),1),(ROUND(I10+((SUM($F10:H10)-SUM($F12:H12))/I8),1)))))</f>
        <v>348.02857142857147</v>
      </c>
      <c r="J11" s="89">
        <f>IF($F$12=" ",J10,(IF(I12=" ",ROUND(J10+(I11-I10),1),(ROUND(J10+((SUM($F10:I10)-SUM($F12:I12))/J8),1)))))</f>
        <v>348.02857142857147</v>
      </c>
      <c r="K11" s="89">
        <f>IF($F$12=" ",K10,(IF(J12=" ",ROUND(K10+(J11-J10),1),(ROUND(K10+((SUM($F10:J10)-SUM($F12:J12))/K8),1)))))</f>
        <v>348.02857142857147</v>
      </c>
      <c r="L11" s="89">
        <f>IF($F$12=" ",L10,(IF(K12=" ",ROUND(L10+(K11-K10),1),(ROUND(L10+((SUM($F10:K10)-SUM($F12:K12))/L8),1)))))</f>
        <v>348.02857142857147</v>
      </c>
      <c r="M11" s="89">
        <f>IF($F$12=" ",M10,(IF(L12=" ",ROUND(M10+(L11-L10),1),(ROUND(M10+((SUM($F10:L10)-SUM($F12:L12))/M8),1)))))</f>
        <v>160.62857142857143</v>
      </c>
      <c r="N11" s="89">
        <f>IF($F$12=" ",N10,(IF(M12=" ",ROUND(N10+(M11-M10),1),(ROUND(N10+((SUM($F10:M10)-SUM($F12:M12))/N8),1)))))</f>
        <v>160.62857142857143</v>
      </c>
      <c r="O11" s="89">
        <f>IF($F$12=" ",O10,(IF(N12=" ",ROUND(O10+(N11-N10),1),(ROUND(O10+((SUM($F10:N10)-SUM($F12:N12))/O8),1)))))</f>
        <v>348.02857142857147</v>
      </c>
      <c r="P11" s="89">
        <f>IF($F$12=" ",P10,(IF(O12=" ",ROUND(P10+(O11-O10),1),(ROUND(P10+((SUM($F10:O10)-SUM($F12:O12))/P8),1)))))</f>
        <v>348.02857142857147</v>
      </c>
      <c r="Q11" s="89">
        <f>IF($F$12=" ",Q10,(IF(P12=" ",ROUND(Q10+(P11-P10),1),(ROUND(Q10+((SUM($F10:P10)-SUM($F12:P12))/Q8),1)))))</f>
        <v>348.02857142857147</v>
      </c>
      <c r="R11" s="89">
        <f>IF($F$12=" ",R10,(IF(Q12=" ",ROUND(R10+(Q11-Q10),1),(ROUND(R10+((SUM($F10:Q10)-SUM($F12:Q12))/R8),1)))))</f>
        <v>160.62857142857143</v>
      </c>
      <c r="S11" s="89">
        <f>IF($F$12=" ",S10,(IF(R12=" ",ROUND(S10+(R11-R10),1),(ROUND(S10+((SUM($F10:R10)-SUM($F12:R12))/S8),1)))))</f>
        <v>160.62857142857143</v>
      </c>
      <c r="T11" s="134"/>
      <c r="U11" s="134"/>
      <c r="V11" s="134"/>
      <c r="W11" s="135"/>
      <c r="X11" s="6"/>
    </row>
    <row r="12" spans="2:24" ht="43.2" customHeight="1" thickBot="1" x14ac:dyDescent="0.35">
      <c r="B12" s="3"/>
      <c r="C12" s="126" t="s">
        <v>2</v>
      </c>
      <c r="D12" s="68" t="s">
        <v>25</v>
      </c>
      <c r="E12" s="46"/>
      <c r="F12" s="54" t="str">
        <f>IF(ISBLANK(F14)," ",SUM(F14:F15))</f>
        <v xml:space="preserve"> </v>
      </c>
      <c r="G12" s="55" t="str">
        <f t="shared" ref="G12:W12" si="0">IF(ISBLANK(G14)," ",SUM(G14:G15))</f>
        <v xml:space="preserve"> </v>
      </c>
      <c r="H12" s="55" t="str">
        <f t="shared" si="0"/>
        <v xml:space="preserve"> </v>
      </c>
      <c r="I12" s="55" t="str">
        <f t="shared" si="0"/>
        <v xml:space="preserve"> </v>
      </c>
      <c r="J12" s="55" t="str">
        <f t="shared" si="0"/>
        <v xml:space="preserve"> </v>
      </c>
      <c r="K12" s="55" t="str">
        <f t="shared" si="0"/>
        <v xml:space="preserve"> </v>
      </c>
      <c r="L12" s="55" t="str">
        <f t="shared" si="0"/>
        <v xml:space="preserve"> </v>
      </c>
      <c r="M12" s="55" t="str">
        <f t="shared" si="0"/>
        <v xml:space="preserve"> </v>
      </c>
      <c r="N12" s="55" t="str">
        <f t="shared" si="0"/>
        <v xml:space="preserve"> </v>
      </c>
      <c r="O12" s="55" t="str">
        <f t="shared" si="0"/>
        <v xml:space="preserve"> </v>
      </c>
      <c r="P12" s="55" t="str">
        <f t="shared" si="0"/>
        <v xml:space="preserve"> </v>
      </c>
      <c r="Q12" s="55" t="str">
        <f t="shared" si="0"/>
        <v xml:space="preserve"> </v>
      </c>
      <c r="R12" s="55" t="str">
        <f t="shared" si="0"/>
        <v xml:space="preserve"> </v>
      </c>
      <c r="S12" s="55" t="str">
        <f t="shared" si="0"/>
        <v xml:space="preserve"> </v>
      </c>
      <c r="T12" s="55" t="str">
        <f t="shared" si="0"/>
        <v xml:space="preserve"> </v>
      </c>
      <c r="U12" s="55" t="str">
        <f t="shared" si="0"/>
        <v xml:space="preserve"> </v>
      </c>
      <c r="V12" s="55" t="str">
        <f t="shared" si="0"/>
        <v xml:space="preserve"> </v>
      </c>
      <c r="W12" s="56" t="str">
        <f t="shared" si="0"/>
        <v xml:space="preserve"> </v>
      </c>
      <c r="X12" s="6"/>
    </row>
    <row r="13" spans="2:24" s="5" customFormat="1" ht="4.2" customHeight="1" thickBot="1" x14ac:dyDescent="0.35">
      <c r="B13" s="3"/>
      <c r="C13" s="122"/>
      <c r="D13" s="60"/>
      <c r="E13" s="30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6"/>
    </row>
    <row r="14" spans="2:24" s="5" customFormat="1" ht="18" customHeight="1" x14ac:dyDescent="0.3">
      <c r="B14" s="3"/>
      <c r="C14" s="122"/>
      <c r="D14" s="62" t="s">
        <v>23</v>
      </c>
      <c r="E14" s="30"/>
      <c r="F14" s="75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7"/>
      <c r="X14" s="6"/>
    </row>
    <row r="15" spans="2:24" s="5" customFormat="1" ht="18" customHeight="1" thickBot="1" x14ac:dyDescent="0.35">
      <c r="B15" s="3"/>
      <c r="C15" s="132"/>
      <c r="D15" s="63" t="s">
        <v>24</v>
      </c>
      <c r="E15" s="30"/>
      <c r="F15" s="78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80"/>
      <c r="X15" s="6"/>
    </row>
    <row r="16" spans="2:24" s="5" customFormat="1" ht="18.600000000000001" customHeight="1" thickBot="1" x14ac:dyDescent="0.35">
      <c r="B16" s="3"/>
      <c r="C16" s="9"/>
      <c r="D16" s="32"/>
      <c r="E16" s="30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6"/>
    </row>
    <row r="17" spans="2:34" ht="10.199999999999999" customHeight="1" thickBot="1" x14ac:dyDescent="0.35">
      <c r="B17" s="3"/>
      <c r="C17" s="9"/>
      <c r="D17" s="4"/>
      <c r="E17" s="9"/>
      <c r="F17" s="9"/>
      <c r="G17" s="9"/>
      <c r="H17" s="9"/>
      <c r="I17" s="9"/>
      <c r="J17" s="9"/>
      <c r="K17" s="9"/>
      <c r="L17" s="13"/>
      <c r="M17" s="16"/>
      <c r="N17" s="16"/>
      <c r="O17" s="16"/>
      <c r="P17" s="16"/>
      <c r="Q17" s="15"/>
      <c r="R17" s="9"/>
      <c r="S17" s="9"/>
      <c r="T17" s="9"/>
      <c r="U17" s="9"/>
      <c r="V17" s="9"/>
      <c r="W17" s="9"/>
      <c r="X17" s="6"/>
    </row>
    <row r="18" spans="2:34" s="5" customFormat="1" ht="43.8" customHeight="1" thickBot="1" x14ac:dyDescent="0.35">
      <c r="B18" s="8"/>
      <c r="C18" s="41">
        <f>(I18)-(SUM(F10:G10))</f>
        <v>3426.7428571428572</v>
      </c>
      <c r="D18" s="9"/>
      <c r="E18" s="10"/>
      <c r="F18" s="112" t="s">
        <v>5</v>
      </c>
      <c r="G18" s="113"/>
      <c r="H18" s="114"/>
      <c r="I18" s="92">
        <f>SUM(F10:S10)</f>
        <v>3748</v>
      </c>
      <c r="J18" s="9"/>
      <c r="K18" s="9"/>
      <c r="L18" s="3"/>
      <c r="M18" s="115" t="s">
        <v>3</v>
      </c>
      <c r="N18" s="116"/>
      <c r="O18" s="117"/>
      <c r="P18" s="39">
        <f>SUM(F12:W12)</f>
        <v>0</v>
      </c>
      <c r="Q18" s="6"/>
      <c r="R18" s="4"/>
      <c r="T18" s="112" t="s">
        <v>7</v>
      </c>
      <c r="U18" s="113"/>
      <c r="V18" s="114"/>
      <c r="W18" s="23">
        <f>(I18)-P18</f>
        <v>3748</v>
      </c>
      <c r="X18" s="6"/>
    </row>
    <row r="19" spans="2:34" s="5" customFormat="1" ht="11.4" customHeight="1" thickBot="1" x14ac:dyDescent="0.35">
      <c r="B19" s="8"/>
      <c r="C19" s="10"/>
      <c r="D19" s="9"/>
      <c r="E19" s="10"/>
      <c r="F19" s="35"/>
      <c r="G19" s="35"/>
      <c r="H19" s="35"/>
      <c r="I19" s="59"/>
      <c r="J19" s="9"/>
      <c r="K19" s="9"/>
      <c r="L19" s="3"/>
      <c r="M19" s="38"/>
      <c r="N19" s="38"/>
      <c r="O19" s="38"/>
      <c r="P19" s="40"/>
      <c r="Q19" s="6"/>
      <c r="R19" s="4"/>
      <c r="T19" s="35"/>
      <c r="U19" s="35"/>
      <c r="V19" s="35"/>
      <c r="W19" s="37"/>
      <c r="X19" s="6"/>
    </row>
    <row r="20" spans="2:34" s="5" customFormat="1" ht="18" customHeight="1" x14ac:dyDescent="0.3">
      <c r="B20" s="8"/>
      <c r="C20" s="10"/>
      <c r="D20" s="9"/>
      <c r="E20" s="10"/>
      <c r="F20" s="35"/>
      <c r="G20" s="35"/>
      <c r="H20" s="35"/>
      <c r="I20" s="59"/>
      <c r="J20" s="9"/>
      <c r="K20" s="9"/>
      <c r="L20" s="3"/>
      <c r="M20" s="38"/>
      <c r="N20" s="106" t="s">
        <v>23</v>
      </c>
      <c r="O20" s="107"/>
      <c r="P20" s="64">
        <f>SUM(F14:W14)</f>
        <v>0</v>
      </c>
      <c r="Q20" s="6"/>
      <c r="R20" s="4"/>
      <c r="T20" s="35"/>
      <c r="U20" s="35"/>
      <c r="V20" s="35"/>
      <c r="W20" s="37"/>
      <c r="X20" s="6"/>
    </row>
    <row r="21" spans="2:34" s="5" customFormat="1" ht="18" customHeight="1" thickBot="1" x14ac:dyDescent="0.35">
      <c r="B21" s="8"/>
      <c r="C21" s="10"/>
      <c r="D21" s="9"/>
      <c r="E21" s="10"/>
      <c r="F21" s="35"/>
      <c r="G21" s="35"/>
      <c r="H21" s="35"/>
      <c r="I21" s="59"/>
      <c r="J21" s="9"/>
      <c r="K21" s="9"/>
      <c r="L21" s="3"/>
      <c r="M21" s="38"/>
      <c r="N21" s="108" t="s">
        <v>24</v>
      </c>
      <c r="O21" s="109"/>
      <c r="P21" s="65">
        <f>SUM(F15:W15)</f>
        <v>0</v>
      </c>
      <c r="Q21" s="6"/>
      <c r="R21" s="4"/>
      <c r="T21" s="35"/>
      <c r="U21" s="35"/>
      <c r="V21" s="35"/>
      <c r="W21" s="37"/>
      <c r="X21" s="6"/>
    </row>
    <row r="22" spans="2:34" s="5" customFormat="1" ht="11.4" customHeight="1" thickBot="1" x14ac:dyDescent="0.35">
      <c r="B22" s="8"/>
      <c r="C22" s="10"/>
      <c r="D22" s="9"/>
      <c r="E22" s="10"/>
      <c r="F22" s="35"/>
      <c r="G22" s="35"/>
      <c r="H22" s="35"/>
      <c r="I22" s="36"/>
      <c r="J22" s="9"/>
      <c r="K22" s="9"/>
      <c r="L22" s="17"/>
      <c r="M22" s="66"/>
      <c r="N22" s="66"/>
      <c r="O22" s="66"/>
      <c r="P22" s="67"/>
      <c r="Q22" s="20"/>
      <c r="R22" s="4"/>
      <c r="T22" s="35"/>
      <c r="U22" s="35"/>
      <c r="V22" s="35"/>
      <c r="W22" s="37"/>
      <c r="X22" s="6"/>
    </row>
    <row r="23" spans="2:34" ht="7.2" customHeight="1" thickBot="1" x14ac:dyDescent="0.35">
      <c r="B23" s="17"/>
      <c r="C23" s="19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20"/>
    </row>
    <row r="25" spans="2:34" x14ac:dyDescent="0.3">
      <c r="D25" s="29" t="s">
        <v>21</v>
      </c>
    </row>
    <row r="30" spans="2:34" x14ac:dyDescent="0.3">
      <c r="AG30" s="1" t="s">
        <v>8</v>
      </c>
      <c r="AH30" s="1">
        <v>2015</v>
      </c>
    </row>
    <row r="31" spans="2:34" x14ac:dyDescent="0.3">
      <c r="AG31" s="1" t="s">
        <v>9</v>
      </c>
      <c r="AH31" s="1">
        <v>2015</v>
      </c>
    </row>
    <row r="32" spans="2:34" x14ac:dyDescent="0.3">
      <c r="AG32" s="1" t="s">
        <v>10</v>
      </c>
      <c r="AH32" s="1">
        <v>2015</v>
      </c>
    </row>
    <row r="33" spans="4:34" x14ac:dyDescent="0.3">
      <c r="AG33" s="1" t="s">
        <v>11</v>
      </c>
      <c r="AH33" s="1">
        <v>2015</v>
      </c>
    </row>
    <row r="34" spans="4:34" x14ac:dyDescent="0.3">
      <c r="AG34" s="1" t="s">
        <v>12</v>
      </c>
    </row>
    <row r="35" spans="4:34" x14ac:dyDescent="0.3">
      <c r="AG35" s="1" t="s">
        <v>13</v>
      </c>
    </row>
    <row r="36" spans="4:34" x14ac:dyDescent="0.3">
      <c r="AG36" s="1" t="s">
        <v>14</v>
      </c>
    </row>
    <row r="37" spans="4:34" x14ac:dyDescent="0.3">
      <c r="AG37" s="1" t="s">
        <v>15</v>
      </c>
    </row>
    <row r="38" spans="4:34" x14ac:dyDescent="0.3">
      <c r="AG38" s="1" t="s">
        <v>16</v>
      </c>
    </row>
    <row r="39" spans="4:34" x14ac:dyDescent="0.3">
      <c r="AG39" s="1" t="s">
        <v>17</v>
      </c>
    </row>
    <row r="40" spans="4:34" x14ac:dyDescent="0.3">
      <c r="D40" s="1"/>
      <c r="AG40" s="1" t="s">
        <v>18</v>
      </c>
    </row>
    <row r="41" spans="4:34" x14ac:dyDescent="0.3">
      <c r="D41" s="1"/>
      <c r="AG41" s="1" t="s">
        <v>19</v>
      </c>
    </row>
  </sheetData>
  <sheetProtection sheet="1" objects="1" scenarios="1"/>
  <mergeCells count="12">
    <mergeCell ref="C11:D11"/>
    <mergeCell ref="C12:C15"/>
    <mergeCell ref="C2:W2"/>
    <mergeCell ref="C3:W3"/>
    <mergeCell ref="C6:D7"/>
    <mergeCell ref="C8:D8"/>
    <mergeCell ref="C10:D10"/>
    <mergeCell ref="N20:O20"/>
    <mergeCell ref="N21:O21"/>
    <mergeCell ref="F18:H18"/>
    <mergeCell ref="M18:O18"/>
    <mergeCell ref="T18:V18"/>
  </mergeCells>
  <conditionalFormatting sqref="F11:W11">
    <cfRule type="expression" dxfId="9" priority="15">
      <formula>AND(NOT(F12=" "),F12&gt;=0)</formula>
    </cfRule>
  </conditionalFormatting>
  <conditionalFormatting sqref="G11:W11">
    <cfRule type="expression" dxfId="8" priority="14">
      <formula>AND((G12=" "),(F12&gt;=0),NOT(F12=" "))</formula>
    </cfRule>
  </conditionalFormatting>
  <pageMargins left="0.7" right="0.7" top="0.75" bottom="0.75" header="0.3" footer="0.3"/>
  <pageSetup scale="8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H41"/>
  <sheetViews>
    <sheetView showGridLines="0" zoomScaleNormal="100" workbookViewId="0">
      <selection activeCell="F14" sqref="F14"/>
    </sheetView>
  </sheetViews>
  <sheetFormatPr defaultColWidth="9.109375" defaultRowHeight="13.2" x14ac:dyDescent="0.3"/>
  <cols>
    <col min="1" max="1" width="1" style="1" customWidth="1"/>
    <col min="2" max="2" width="1.33203125" style="1" customWidth="1"/>
    <col min="3" max="3" width="10.109375" style="1" customWidth="1"/>
    <col min="4" max="4" width="9.88671875" style="2" customWidth="1"/>
    <col min="5" max="5" width="0.44140625" style="1" customWidth="1"/>
    <col min="6" max="23" width="6.5546875" style="1" customWidth="1"/>
    <col min="24" max="24" width="1" style="1" customWidth="1"/>
    <col min="25" max="16384" width="9.109375" style="1"/>
  </cols>
  <sheetData>
    <row r="1" spans="2:24" ht="4.2" customHeight="1" x14ac:dyDescent="0.3"/>
    <row r="2" spans="2:24" ht="18.600000000000001" customHeight="1" x14ac:dyDescent="0.3">
      <c r="C2" s="110" t="s">
        <v>20</v>
      </c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2:24" s="7" customFormat="1" ht="21" customHeight="1" x14ac:dyDescent="0.3">
      <c r="B3" s="11"/>
      <c r="C3" s="111" t="s">
        <v>31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"/>
    </row>
    <row r="4" spans="2:24" ht="6.75" customHeight="1" thickBot="1" x14ac:dyDescent="0.35">
      <c r="B4" s="5"/>
      <c r="C4" s="5"/>
      <c r="D4" s="12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2:24" ht="4.8" customHeight="1" thickBot="1" x14ac:dyDescent="0.35">
      <c r="B5" s="13"/>
      <c r="C5" s="16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5"/>
    </row>
    <row r="6" spans="2:24" ht="15" customHeight="1" x14ac:dyDescent="0.25">
      <c r="B6" s="3"/>
      <c r="C6" s="118" t="s">
        <v>0</v>
      </c>
      <c r="D6" s="119"/>
      <c r="E6" s="6"/>
      <c r="F6" s="49" t="str">
        <f>'Site Summary'!F6</f>
        <v>Nov</v>
      </c>
      <c r="G6" s="27">
        <f>DATE(2015,MATCH($F$6,month,0)+COLUMNS($F$5:F5),1)</f>
        <v>42339</v>
      </c>
      <c r="H6" s="27">
        <f>DATE(2015,MATCH($F$6,month,0)+COLUMNS($F$5:G5),1)</f>
        <v>42370</v>
      </c>
      <c r="I6" s="27">
        <f>DATE(2015,MATCH($F$6,month,0)+COLUMNS($F$5:H5),1)</f>
        <v>42401</v>
      </c>
      <c r="J6" s="27">
        <f>DATE(2015,MATCH($F$6,month,0)+COLUMNS($F$5:I5),1)</f>
        <v>42430</v>
      </c>
      <c r="K6" s="27">
        <f>DATE(2015,MATCH($F$6,month,0)+COLUMNS($F$5:J5),1)</f>
        <v>42461</v>
      </c>
      <c r="L6" s="27">
        <f>DATE(2015,MATCH($F$6,month,0)+COLUMNS($F$5:K5),1)</f>
        <v>42491</v>
      </c>
      <c r="M6" s="27">
        <f>DATE(2015,MATCH($F$6,month,0)+COLUMNS($F$5:L5),1)</f>
        <v>42522</v>
      </c>
      <c r="N6" s="27">
        <f>DATE(2015,MATCH($F$6,month,0)+COLUMNS($F$5:M5),1)</f>
        <v>42552</v>
      </c>
      <c r="O6" s="27">
        <f>DATE(2015,MATCH($F$6,month,0)+COLUMNS($F$5:N5),1)</f>
        <v>42583</v>
      </c>
      <c r="P6" s="27">
        <f>DATE(2015,MATCH($F$6,month,0)+COLUMNS($F$5:O5),1)</f>
        <v>42614</v>
      </c>
      <c r="Q6" s="27">
        <f>DATE(2015,MATCH($F$6,month,0)+COLUMNS($F$5:P5),1)</f>
        <v>42644</v>
      </c>
      <c r="R6" s="27">
        <f>DATE(2015,MATCH($F$6,month,0)+COLUMNS($F$5:Q5),1)</f>
        <v>42675</v>
      </c>
      <c r="S6" s="27">
        <f>DATE(2015,MATCH($F$6,month,0)+COLUMNS($F$5:R5),1)</f>
        <v>42705</v>
      </c>
      <c r="T6" s="27">
        <f>DATE(2015,MATCH($F$6,month,0)+COLUMNS($F$5:S5),1)</f>
        <v>42736</v>
      </c>
      <c r="U6" s="27">
        <f>DATE(2015,MATCH($F$6,month,0)+COLUMNS($F$5:T5),1)</f>
        <v>42767</v>
      </c>
      <c r="V6" s="27">
        <f>DATE(2015,MATCH($F$6,month,0)+COLUMNS($F$5:U5),1)</f>
        <v>42795</v>
      </c>
      <c r="W6" s="28">
        <f>DATE(2015,MATCH($F$6,month,0)+COLUMNS($F$5:V5),1)</f>
        <v>42826</v>
      </c>
      <c r="X6" s="6"/>
    </row>
    <row r="7" spans="2:24" ht="13.2" customHeight="1" x14ac:dyDescent="0.25">
      <c r="B7" s="3"/>
      <c r="C7" s="120"/>
      <c r="D7" s="121"/>
      <c r="E7" s="6"/>
      <c r="F7" s="50">
        <f>'Site Summary'!F7</f>
        <v>2015</v>
      </c>
      <c r="G7" s="51">
        <f>'Site Summary'!G7</f>
        <v>2015</v>
      </c>
      <c r="H7" s="52">
        <f>'Site Summary'!H7</f>
        <v>2016</v>
      </c>
      <c r="I7" s="52">
        <f>'Site Summary'!I7</f>
        <v>2016</v>
      </c>
      <c r="J7" s="52">
        <f>'Site Summary'!J7</f>
        <v>2016</v>
      </c>
      <c r="K7" s="52">
        <f>'Site Summary'!K7</f>
        <v>2016</v>
      </c>
      <c r="L7" s="52">
        <f>'Site Summary'!L7</f>
        <v>2016</v>
      </c>
      <c r="M7" s="52">
        <f>'Site Summary'!M7</f>
        <v>2016</v>
      </c>
      <c r="N7" s="52">
        <f>'Site Summary'!N7</f>
        <v>2016</v>
      </c>
      <c r="O7" s="52">
        <f>'Site Summary'!O7</f>
        <v>2016</v>
      </c>
      <c r="P7" s="52">
        <f>'Site Summary'!P7</f>
        <v>2016</v>
      </c>
      <c r="Q7" s="52">
        <f>'Site Summary'!Q7</f>
        <v>2016</v>
      </c>
      <c r="R7" s="52">
        <f>'Site Summary'!R7</f>
        <v>2016</v>
      </c>
      <c r="S7" s="52">
        <f>'Site Summary'!S7</f>
        <v>2016</v>
      </c>
      <c r="T7" s="52">
        <f>'Site Summary'!T7</f>
        <v>2017</v>
      </c>
      <c r="U7" s="52">
        <f>'Site Summary'!U7</f>
        <v>2017</v>
      </c>
      <c r="V7" s="52">
        <f>'Site Summary'!V7</f>
        <v>2017</v>
      </c>
      <c r="W7" s="53">
        <f>'Site Summary'!W7</f>
        <v>2017</v>
      </c>
      <c r="X7" s="6"/>
    </row>
    <row r="8" spans="2:24" ht="21" customHeight="1" x14ac:dyDescent="0.3">
      <c r="B8" s="3"/>
      <c r="C8" s="122" t="s">
        <v>6</v>
      </c>
      <c r="D8" s="123"/>
      <c r="E8" s="6"/>
      <c r="F8" s="24">
        <v>14</v>
      </c>
      <c r="G8" s="25">
        <v>13</v>
      </c>
      <c r="H8" s="26">
        <v>12</v>
      </c>
      <c r="I8" s="25">
        <v>11</v>
      </c>
      <c r="J8" s="25">
        <v>10</v>
      </c>
      <c r="K8" s="26">
        <v>9</v>
      </c>
      <c r="L8" s="25">
        <v>8</v>
      </c>
      <c r="M8" s="25">
        <v>7</v>
      </c>
      <c r="N8" s="26">
        <v>6</v>
      </c>
      <c r="O8" s="25">
        <v>5</v>
      </c>
      <c r="P8" s="25">
        <v>4</v>
      </c>
      <c r="Q8" s="26">
        <v>3</v>
      </c>
      <c r="R8" s="25">
        <v>2</v>
      </c>
      <c r="S8" s="25">
        <v>1</v>
      </c>
      <c r="T8" s="26"/>
      <c r="U8" s="25"/>
      <c r="V8" s="25"/>
      <c r="W8" s="26"/>
      <c r="X8" s="6"/>
    </row>
    <row r="9" spans="2:24" ht="7.2" customHeight="1" thickBot="1" x14ac:dyDescent="0.35">
      <c r="B9" s="3"/>
      <c r="C9" s="3"/>
      <c r="D9" s="47"/>
      <c r="E9" s="6"/>
      <c r="F9" s="3"/>
      <c r="G9" s="9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6"/>
    </row>
    <row r="10" spans="2:24" ht="43.2" customHeight="1" x14ac:dyDescent="0.3">
      <c r="B10" s="3"/>
      <c r="C10" s="124" t="s">
        <v>1</v>
      </c>
      <c r="D10" s="125"/>
      <c r="E10" s="44"/>
      <c r="F10" s="86">
        <v>14.399999999999999</v>
      </c>
      <c r="G10" s="87">
        <v>14.399999999999999</v>
      </c>
      <c r="H10" s="42">
        <v>31.2</v>
      </c>
      <c r="I10" s="33">
        <v>31.2</v>
      </c>
      <c r="J10" s="33">
        <v>31.2</v>
      </c>
      <c r="K10" s="33">
        <v>31.2</v>
      </c>
      <c r="L10" s="33">
        <v>31.2</v>
      </c>
      <c r="M10" s="33">
        <v>14.399999999999999</v>
      </c>
      <c r="N10" s="33">
        <v>14.399999999999999</v>
      </c>
      <c r="O10" s="33">
        <v>31.2</v>
      </c>
      <c r="P10" s="33">
        <v>31.2</v>
      </c>
      <c r="Q10" s="33">
        <v>31.2</v>
      </c>
      <c r="R10" s="33">
        <v>14.399999999999999</v>
      </c>
      <c r="S10" s="33">
        <v>14.399999999999999</v>
      </c>
      <c r="T10" s="33"/>
      <c r="U10" s="33"/>
      <c r="V10" s="33"/>
      <c r="W10" s="34"/>
      <c r="X10" s="6"/>
    </row>
    <row r="11" spans="2:24" ht="43.2" customHeight="1" x14ac:dyDescent="0.3">
      <c r="B11" s="3"/>
      <c r="C11" s="131" t="s">
        <v>4</v>
      </c>
      <c r="D11" s="127"/>
      <c r="E11" s="45"/>
      <c r="F11" s="43">
        <f>F10</f>
        <v>14.399999999999999</v>
      </c>
      <c r="G11" s="89">
        <f>IF(F12=" ",G10,ROUND(G10+((F11-F12))/G8,1))</f>
        <v>14.399999999999999</v>
      </c>
      <c r="H11" s="89">
        <f>IF($F$12=" ",H10,(IF(G12=" ",ROUND(H10+(G11-G10),1),(ROUND(H10+((SUM($F10:G10)-SUM($F12:G12))/H8),1)))))</f>
        <v>31.2</v>
      </c>
      <c r="I11" s="89">
        <f>IF($F$12=" ",I10,(IF(H12=" ",ROUND(I10+(H11-H10),1),(ROUND(I10+((SUM($F10:H10)-SUM($F12:H12))/I8),1)))))</f>
        <v>31.2</v>
      </c>
      <c r="J11" s="89">
        <f>IF($F$12=" ",J10,(IF(I12=" ",ROUND(J10+(I11-I10),1),(ROUND(J10+((SUM($F10:I10)-SUM($F12:I12))/J8),1)))))</f>
        <v>31.2</v>
      </c>
      <c r="K11" s="89">
        <f>IF($F$12=" ",K10,(IF(J12=" ",ROUND(K10+(J11-J10),1),(ROUND(K10+((SUM($F10:J10)-SUM($F12:J12))/K8),1)))))</f>
        <v>31.2</v>
      </c>
      <c r="L11" s="89">
        <f>IF($F$12=" ",L10,(IF(K12=" ",ROUND(L10+(K11-K10),1),(ROUND(L10+((SUM($F10:K10)-SUM($F12:K12))/L8),1)))))</f>
        <v>31.2</v>
      </c>
      <c r="M11" s="89">
        <f>IF($F$12=" ",M10,(IF(L12=" ",ROUND(M10+(L11-L10),1),(ROUND(M10+((SUM($F10:L10)-SUM($F12:L12))/M8),1)))))</f>
        <v>14.399999999999999</v>
      </c>
      <c r="N11" s="89">
        <f>IF($F$12=" ",N10,(IF(M12=" ",ROUND(N10+(M11-M10),1),(ROUND(N10+((SUM($F10:M10)-SUM($F12:M12))/N8),1)))))</f>
        <v>14.399999999999999</v>
      </c>
      <c r="O11" s="89">
        <f>IF($F$12=" ",O10,(IF(N12=" ",ROUND(O10+(N11-N10),1),(ROUND(O10+((SUM($F10:N10)-SUM($F12:N12))/O8),1)))))</f>
        <v>31.2</v>
      </c>
      <c r="P11" s="89">
        <f>IF($F$12=" ",P10,(IF(O12=" ",ROUND(P10+(O11-O10),1),(ROUND(P10+((SUM($F10:O10)-SUM($F12:O12))/P8),1)))))</f>
        <v>31.2</v>
      </c>
      <c r="Q11" s="89">
        <f>IF($F$12=" ",Q10,(IF(P12=" ",ROUND(Q10+(P11-P10),1),(ROUND(Q10+((SUM($F10:P10)-SUM($F12:P12))/Q8),1)))))</f>
        <v>31.2</v>
      </c>
      <c r="R11" s="89">
        <f>IF($F$12=" ",R10,(IF(Q12=" ",ROUND(R10+(Q11-Q10),1),(ROUND(R10+((SUM($F10:Q10)-SUM($F12:Q12))/R8),1)))))</f>
        <v>14.399999999999999</v>
      </c>
      <c r="S11" s="89">
        <f>IF($F$12=" ",S10,(IF(R12=" ",ROUND(S10+(R11-R10),1),(ROUND(S10+((SUM($F10:R10)-SUM($F12:R12))/S8),1)))))</f>
        <v>14.399999999999999</v>
      </c>
      <c r="T11" s="134"/>
      <c r="U11" s="134"/>
      <c r="V11" s="134"/>
      <c r="W11" s="135"/>
      <c r="X11" s="6"/>
    </row>
    <row r="12" spans="2:24" ht="43.2" customHeight="1" thickBot="1" x14ac:dyDescent="0.35">
      <c r="B12" s="3"/>
      <c r="C12" s="126" t="s">
        <v>2</v>
      </c>
      <c r="D12" s="68" t="s">
        <v>25</v>
      </c>
      <c r="E12" s="46"/>
      <c r="F12" s="54" t="str">
        <f>IF(ISBLANK(F14)," ",SUM(F14:F15))</f>
        <v xml:space="preserve"> </v>
      </c>
      <c r="G12" s="55" t="str">
        <f t="shared" ref="G12:W12" si="0">IF(ISBLANK(G14)," ",SUM(G14:G15))</f>
        <v xml:space="preserve"> </v>
      </c>
      <c r="H12" s="55" t="str">
        <f t="shared" si="0"/>
        <v xml:space="preserve"> </v>
      </c>
      <c r="I12" s="55" t="str">
        <f t="shared" si="0"/>
        <v xml:space="preserve"> </v>
      </c>
      <c r="J12" s="55" t="str">
        <f t="shared" si="0"/>
        <v xml:space="preserve"> </v>
      </c>
      <c r="K12" s="55" t="str">
        <f t="shared" si="0"/>
        <v xml:space="preserve"> </v>
      </c>
      <c r="L12" s="55" t="str">
        <f t="shared" si="0"/>
        <v xml:space="preserve"> </v>
      </c>
      <c r="M12" s="55" t="str">
        <f t="shared" si="0"/>
        <v xml:space="preserve"> </v>
      </c>
      <c r="N12" s="55" t="str">
        <f t="shared" si="0"/>
        <v xml:space="preserve"> </v>
      </c>
      <c r="O12" s="55" t="str">
        <f t="shared" si="0"/>
        <v xml:space="preserve"> </v>
      </c>
      <c r="P12" s="55" t="str">
        <f t="shared" si="0"/>
        <v xml:space="preserve"> </v>
      </c>
      <c r="Q12" s="55" t="str">
        <f t="shared" si="0"/>
        <v xml:space="preserve"> </v>
      </c>
      <c r="R12" s="55" t="str">
        <f t="shared" si="0"/>
        <v xml:space="preserve"> </v>
      </c>
      <c r="S12" s="55" t="str">
        <f t="shared" si="0"/>
        <v xml:space="preserve"> </v>
      </c>
      <c r="T12" s="55" t="str">
        <f t="shared" si="0"/>
        <v xml:space="preserve"> </v>
      </c>
      <c r="U12" s="55" t="str">
        <f t="shared" si="0"/>
        <v xml:space="preserve"> </v>
      </c>
      <c r="V12" s="55" t="str">
        <f t="shared" si="0"/>
        <v xml:space="preserve"> </v>
      </c>
      <c r="W12" s="56" t="str">
        <f t="shared" si="0"/>
        <v xml:space="preserve"> </v>
      </c>
      <c r="X12" s="6"/>
    </row>
    <row r="13" spans="2:24" s="5" customFormat="1" ht="4.2" customHeight="1" thickBot="1" x14ac:dyDescent="0.35">
      <c r="B13" s="3"/>
      <c r="C13" s="122"/>
      <c r="D13" s="60"/>
      <c r="E13" s="30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6"/>
    </row>
    <row r="14" spans="2:24" s="5" customFormat="1" ht="18" customHeight="1" x14ac:dyDescent="0.3">
      <c r="B14" s="3"/>
      <c r="C14" s="122"/>
      <c r="D14" s="62" t="s">
        <v>23</v>
      </c>
      <c r="E14" s="30"/>
      <c r="F14" s="75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7"/>
      <c r="X14" s="6"/>
    </row>
    <row r="15" spans="2:24" s="5" customFormat="1" ht="18" customHeight="1" thickBot="1" x14ac:dyDescent="0.35">
      <c r="B15" s="3"/>
      <c r="C15" s="132"/>
      <c r="D15" s="63" t="s">
        <v>24</v>
      </c>
      <c r="E15" s="30"/>
      <c r="F15" s="78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80"/>
      <c r="X15" s="6"/>
    </row>
    <row r="16" spans="2:24" s="5" customFormat="1" ht="18.600000000000001" customHeight="1" thickBot="1" x14ac:dyDescent="0.35">
      <c r="B16" s="3"/>
      <c r="C16" s="9"/>
      <c r="D16" s="32"/>
      <c r="E16" s="30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6"/>
    </row>
    <row r="17" spans="2:34" ht="10.199999999999999" customHeight="1" thickBot="1" x14ac:dyDescent="0.35">
      <c r="B17" s="3"/>
      <c r="C17" s="9"/>
      <c r="D17" s="4"/>
      <c r="E17" s="9"/>
      <c r="F17" s="9"/>
      <c r="G17" s="9"/>
      <c r="H17" s="9"/>
      <c r="I17" s="9"/>
      <c r="J17" s="9"/>
      <c r="K17" s="9"/>
      <c r="L17" s="13"/>
      <c r="M17" s="16"/>
      <c r="N17" s="16"/>
      <c r="O17" s="16"/>
      <c r="P17" s="16"/>
      <c r="Q17" s="15"/>
      <c r="R17" s="9"/>
      <c r="S17" s="9"/>
      <c r="T17" s="9"/>
      <c r="U17" s="9"/>
      <c r="V17" s="9"/>
      <c r="W17" s="9"/>
      <c r="X17" s="6"/>
    </row>
    <row r="18" spans="2:34" s="5" customFormat="1" ht="43.8" customHeight="1" thickBot="1" x14ac:dyDescent="0.35">
      <c r="B18" s="8"/>
      <c r="C18" s="41">
        <f>(I18)-(SUM(F10:G10))</f>
        <v>307.19999999999993</v>
      </c>
      <c r="D18" s="9"/>
      <c r="E18" s="10"/>
      <c r="F18" s="112" t="s">
        <v>5</v>
      </c>
      <c r="G18" s="113"/>
      <c r="H18" s="114"/>
      <c r="I18" s="92">
        <f>SUM(F10:S10)</f>
        <v>335.99999999999994</v>
      </c>
      <c r="J18" s="9"/>
      <c r="K18" s="9"/>
      <c r="L18" s="3"/>
      <c r="M18" s="115" t="s">
        <v>3</v>
      </c>
      <c r="N18" s="116"/>
      <c r="O18" s="117"/>
      <c r="P18" s="39">
        <f>SUM(F12:W12)</f>
        <v>0</v>
      </c>
      <c r="Q18" s="6"/>
      <c r="R18" s="4"/>
      <c r="T18" s="112" t="s">
        <v>7</v>
      </c>
      <c r="U18" s="113"/>
      <c r="V18" s="114"/>
      <c r="W18" s="23">
        <f>(I18)-P18</f>
        <v>335.99999999999994</v>
      </c>
      <c r="X18" s="6"/>
    </row>
    <row r="19" spans="2:34" s="5" customFormat="1" ht="11.4" customHeight="1" thickBot="1" x14ac:dyDescent="0.35">
      <c r="B19" s="8"/>
      <c r="C19" s="10"/>
      <c r="D19" s="9"/>
      <c r="E19" s="10"/>
      <c r="F19" s="35"/>
      <c r="G19" s="35"/>
      <c r="H19" s="35"/>
      <c r="I19" s="59"/>
      <c r="J19" s="9"/>
      <c r="K19" s="9"/>
      <c r="L19" s="3"/>
      <c r="M19" s="38"/>
      <c r="N19" s="38"/>
      <c r="O19" s="38"/>
      <c r="P19" s="40"/>
      <c r="Q19" s="6"/>
      <c r="R19" s="4"/>
      <c r="T19" s="35"/>
      <c r="U19" s="35"/>
      <c r="V19" s="35"/>
      <c r="W19" s="37"/>
      <c r="X19" s="6"/>
    </row>
    <row r="20" spans="2:34" s="5" customFormat="1" ht="18" customHeight="1" x14ac:dyDescent="0.3">
      <c r="B20" s="8"/>
      <c r="C20" s="10"/>
      <c r="D20" s="9"/>
      <c r="E20" s="10"/>
      <c r="F20" s="35"/>
      <c r="G20" s="35"/>
      <c r="H20" s="35"/>
      <c r="I20" s="59"/>
      <c r="J20" s="9"/>
      <c r="K20" s="9"/>
      <c r="L20" s="3"/>
      <c r="M20" s="38"/>
      <c r="N20" s="106" t="s">
        <v>23</v>
      </c>
      <c r="O20" s="107"/>
      <c r="P20" s="64">
        <f>SUM(F14:W14)</f>
        <v>0</v>
      </c>
      <c r="Q20" s="6"/>
      <c r="R20" s="4"/>
      <c r="T20" s="35"/>
      <c r="U20" s="35"/>
      <c r="V20" s="35"/>
      <c r="W20" s="37"/>
      <c r="X20" s="6"/>
    </row>
    <row r="21" spans="2:34" s="5" customFormat="1" ht="18" customHeight="1" thickBot="1" x14ac:dyDescent="0.35">
      <c r="B21" s="8"/>
      <c r="C21" s="10"/>
      <c r="D21" s="9"/>
      <c r="E21" s="10"/>
      <c r="F21" s="35"/>
      <c r="G21" s="35"/>
      <c r="H21" s="35"/>
      <c r="I21" s="59"/>
      <c r="J21" s="9"/>
      <c r="K21" s="9"/>
      <c r="L21" s="3"/>
      <c r="M21" s="38"/>
      <c r="N21" s="108" t="s">
        <v>24</v>
      </c>
      <c r="O21" s="109"/>
      <c r="P21" s="65">
        <f>SUM(F15:W15)</f>
        <v>0</v>
      </c>
      <c r="Q21" s="6"/>
      <c r="R21" s="4"/>
      <c r="T21" s="35"/>
      <c r="U21" s="35"/>
      <c r="V21" s="35"/>
      <c r="W21" s="37"/>
      <c r="X21" s="6"/>
    </row>
    <row r="22" spans="2:34" s="5" customFormat="1" ht="11.4" customHeight="1" thickBot="1" x14ac:dyDescent="0.35">
      <c r="B22" s="8"/>
      <c r="C22" s="10"/>
      <c r="D22" s="9"/>
      <c r="E22" s="10"/>
      <c r="F22" s="35"/>
      <c r="G22" s="35"/>
      <c r="H22" s="35"/>
      <c r="I22" s="36"/>
      <c r="J22" s="9"/>
      <c r="K22" s="9"/>
      <c r="L22" s="17"/>
      <c r="M22" s="66"/>
      <c r="N22" s="66"/>
      <c r="O22" s="66"/>
      <c r="P22" s="67"/>
      <c r="Q22" s="20"/>
      <c r="R22" s="4"/>
      <c r="T22" s="35"/>
      <c r="U22" s="35"/>
      <c r="V22" s="35"/>
      <c r="W22" s="37"/>
      <c r="X22" s="6"/>
    </row>
    <row r="23" spans="2:34" ht="7.2" customHeight="1" thickBot="1" x14ac:dyDescent="0.35">
      <c r="B23" s="17"/>
      <c r="C23" s="19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20"/>
    </row>
    <row r="25" spans="2:34" x14ac:dyDescent="0.3">
      <c r="D25" s="29" t="s">
        <v>21</v>
      </c>
    </row>
    <row r="30" spans="2:34" x14ac:dyDescent="0.3">
      <c r="AG30" s="1" t="s">
        <v>8</v>
      </c>
      <c r="AH30" s="1">
        <v>2015</v>
      </c>
    </row>
    <row r="31" spans="2:34" x14ac:dyDescent="0.3">
      <c r="AG31" s="1" t="s">
        <v>9</v>
      </c>
      <c r="AH31" s="1">
        <v>2015</v>
      </c>
    </row>
    <row r="32" spans="2:34" x14ac:dyDescent="0.3">
      <c r="AG32" s="1" t="s">
        <v>10</v>
      </c>
      <c r="AH32" s="1">
        <v>2015</v>
      </c>
    </row>
    <row r="33" spans="4:34" x14ac:dyDescent="0.3">
      <c r="AG33" s="1" t="s">
        <v>11</v>
      </c>
      <c r="AH33" s="1">
        <v>2015</v>
      </c>
    </row>
    <row r="34" spans="4:34" x14ac:dyDescent="0.3">
      <c r="AG34" s="1" t="s">
        <v>12</v>
      </c>
    </row>
    <row r="35" spans="4:34" x14ac:dyDescent="0.3">
      <c r="AG35" s="1" t="s">
        <v>13</v>
      </c>
    </row>
    <row r="36" spans="4:34" x14ac:dyDescent="0.3">
      <c r="AG36" s="1" t="s">
        <v>14</v>
      </c>
    </row>
    <row r="37" spans="4:34" x14ac:dyDescent="0.3">
      <c r="AG37" s="1" t="s">
        <v>15</v>
      </c>
    </row>
    <row r="38" spans="4:34" x14ac:dyDescent="0.3">
      <c r="AG38" s="1" t="s">
        <v>16</v>
      </c>
    </row>
    <row r="39" spans="4:34" x14ac:dyDescent="0.3">
      <c r="AG39" s="1" t="s">
        <v>17</v>
      </c>
    </row>
    <row r="40" spans="4:34" x14ac:dyDescent="0.3">
      <c r="D40" s="1"/>
      <c r="AG40" s="1" t="s">
        <v>18</v>
      </c>
    </row>
    <row r="41" spans="4:34" x14ac:dyDescent="0.3">
      <c r="D41" s="1"/>
      <c r="AG41" s="1" t="s">
        <v>19</v>
      </c>
    </row>
  </sheetData>
  <sheetProtection sheet="1" objects="1" scenarios="1"/>
  <mergeCells count="12">
    <mergeCell ref="N21:O21"/>
    <mergeCell ref="C2:W2"/>
    <mergeCell ref="C3:W3"/>
    <mergeCell ref="C6:D7"/>
    <mergeCell ref="C8:D8"/>
    <mergeCell ref="C10:D10"/>
    <mergeCell ref="C11:D11"/>
    <mergeCell ref="C12:C15"/>
    <mergeCell ref="F18:H18"/>
    <mergeCell ref="M18:O18"/>
    <mergeCell ref="T18:V18"/>
    <mergeCell ref="N20:O20"/>
  </mergeCells>
  <conditionalFormatting sqref="F11:W11">
    <cfRule type="expression" dxfId="7" priority="2">
      <formula>AND(NOT(F12=" "),F12&gt;=0)</formula>
    </cfRule>
  </conditionalFormatting>
  <conditionalFormatting sqref="G11:W11">
    <cfRule type="expression" dxfId="6" priority="1">
      <formula>AND((G12=" "),(F12&gt;=0),NOT(F12=" "))</formula>
    </cfRule>
  </conditionalFormatting>
  <pageMargins left="0.7" right="0.7" top="0.75" bottom="0.75" header="0.3" footer="0.3"/>
  <pageSetup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AH41"/>
  <sheetViews>
    <sheetView showGridLines="0" zoomScaleNormal="100" workbookViewId="0">
      <selection activeCell="F14" sqref="F14"/>
    </sheetView>
  </sheetViews>
  <sheetFormatPr defaultColWidth="9.109375" defaultRowHeight="13.2" x14ac:dyDescent="0.3"/>
  <cols>
    <col min="1" max="1" width="1" style="1" customWidth="1"/>
    <col min="2" max="2" width="1.33203125" style="1" customWidth="1"/>
    <col min="3" max="3" width="10.109375" style="1" customWidth="1"/>
    <col min="4" max="4" width="9.88671875" style="2" customWidth="1"/>
    <col min="5" max="5" width="0.44140625" style="1" customWidth="1"/>
    <col min="6" max="23" width="6.5546875" style="1" customWidth="1"/>
    <col min="24" max="24" width="1" style="1" customWidth="1"/>
    <col min="25" max="16384" width="9.109375" style="1"/>
  </cols>
  <sheetData>
    <row r="1" spans="2:24" ht="4.2" customHeight="1" x14ac:dyDescent="0.3"/>
    <row r="2" spans="2:24" ht="18.600000000000001" customHeight="1" x14ac:dyDescent="0.3">
      <c r="C2" s="110" t="s">
        <v>20</v>
      </c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2:24" s="7" customFormat="1" ht="21" customHeight="1" x14ac:dyDescent="0.3">
      <c r="B3" s="11"/>
      <c r="C3" s="111" t="s">
        <v>30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"/>
    </row>
    <row r="4" spans="2:24" ht="6.75" customHeight="1" thickBot="1" x14ac:dyDescent="0.35">
      <c r="B4" s="5"/>
      <c r="C4" s="5"/>
      <c r="D4" s="12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2:24" ht="4.8" customHeight="1" thickBot="1" x14ac:dyDescent="0.35">
      <c r="B5" s="13"/>
      <c r="C5" s="16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5"/>
    </row>
    <row r="6" spans="2:24" ht="15" customHeight="1" x14ac:dyDescent="0.25">
      <c r="B6" s="3"/>
      <c r="C6" s="118" t="s">
        <v>0</v>
      </c>
      <c r="D6" s="119"/>
      <c r="E6" s="6"/>
      <c r="F6" s="49" t="str">
        <f>'Site Summary'!F6</f>
        <v>Nov</v>
      </c>
      <c r="G6" s="27">
        <f>DATE(2015,MATCH($F$6,month,0)+COLUMNS($F$5:F5),1)</f>
        <v>42339</v>
      </c>
      <c r="H6" s="27">
        <f>DATE(2015,MATCH($F$6,month,0)+COLUMNS($F$5:G5),1)</f>
        <v>42370</v>
      </c>
      <c r="I6" s="27">
        <f>DATE(2015,MATCH($F$6,month,0)+COLUMNS($F$5:H5),1)</f>
        <v>42401</v>
      </c>
      <c r="J6" s="27">
        <f>DATE(2015,MATCH($F$6,month,0)+COLUMNS($F$5:I5),1)</f>
        <v>42430</v>
      </c>
      <c r="K6" s="27">
        <f>DATE(2015,MATCH($F$6,month,0)+COLUMNS($F$5:J5),1)</f>
        <v>42461</v>
      </c>
      <c r="L6" s="27">
        <f>DATE(2015,MATCH($F$6,month,0)+COLUMNS($F$5:K5),1)</f>
        <v>42491</v>
      </c>
      <c r="M6" s="27">
        <f>DATE(2015,MATCH($F$6,month,0)+COLUMNS($F$5:L5),1)</f>
        <v>42522</v>
      </c>
      <c r="N6" s="27">
        <f>DATE(2015,MATCH($F$6,month,0)+COLUMNS($F$5:M5),1)</f>
        <v>42552</v>
      </c>
      <c r="O6" s="27">
        <f>DATE(2015,MATCH($F$6,month,0)+COLUMNS($F$5:N5),1)</f>
        <v>42583</v>
      </c>
      <c r="P6" s="27">
        <f>DATE(2015,MATCH($F$6,month,0)+COLUMNS($F$5:O5),1)</f>
        <v>42614</v>
      </c>
      <c r="Q6" s="27">
        <f>DATE(2015,MATCH($F$6,month,0)+COLUMNS($F$5:P5),1)</f>
        <v>42644</v>
      </c>
      <c r="R6" s="27">
        <f>DATE(2015,MATCH($F$6,month,0)+COLUMNS($F$5:Q5),1)</f>
        <v>42675</v>
      </c>
      <c r="S6" s="27">
        <f>DATE(2015,MATCH($F$6,month,0)+COLUMNS($F$5:R5),1)</f>
        <v>42705</v>
      </c>
      <c r="T6" s="27">
        <f>DATE(2015,MATCH($F$6,month,0)+COLUMNS($F$5:S5),1)</f>
        <v>42736</v>
      </c>
      <c r="U6" s="27">
        <f>DATE(2015,MATCH($F$6,month,0)+COLUMNS($F$5:T5),1)</f>
        <v>42767</v>
      </c>
      <c r="V6" s="27">
        <f>DATE(2015,MATCH($F$6,month,0)+COLUMNS($F$5:U5),1)</f>
        <v>42795</v>
      </c>
      <c r="W6" s="28">
        <f>DATE(2015,MATCH($F$6,month,0)+COLUMNS($F$5:V5),1)</f>
        <v>42826</v>
      </c>
      <c r="X6" s="6"/>
    </row>
    <row r="7" spans="2:24" ht="13.2" customHeight="1" x14ac:dyDescent="0.25">
      <c r="B7" s="3"/>
      <c r="C7" s="120"/>
      <c r="D7" s="121"/>
      <c r="E7" s="6"/>
      <c r="F7" s="50">
        <f>'Site Summary'!F7</f>
        <v>2015</v>
      </c>
      <c r="G7" s="51">
        <f>'Site Summary'!G7</f>
        <v>2015</v>
      </c>
      <c r="H7" s="52">
        <f>'Site Summary'!H7</f>
        <v>2016</v>
      </c>
      <c r="I7" s="52">
        <f>'Site Summary'!I7</f>
        <v>2016</v>
      </c>
      <c r="J7" s="52">
        <f>'Site Summary'!J7</f>
        <v>2016</v>
      </c>
      <c r="K7" s="52">
        <f>'Site Summary'!K7</f>
        <v>2016</v>
      </c>
      <c r="L7" s="52">
        <f>'Site Summary'!L7</f>
        <v>2016</v>
      </c>
      <c r="M7" s="52">
        <f>'Site Summary'!M7</f>
        <v>2016</v>
      </c>
      <c r="N7" s="52">
        <f>'Site Summary'!N7</f>
        <v>2016</v>
      </c>
      <c r="O7" s="52">
        <f>'Site Summary'!O7</f>
        <v>2016</v>
      </c>
      <c r="P7" s="52">
        <f>'Site Summary'!P7</f>
        <v>2016</v>
      </c>
      <c r="Q7" s="52">
        <f>'Site Summary'!Q7</f>
        <v>2016</v>
      </c>
      <c r="R7" s="52">
        <f>'Site Summary'!R7</f>
        <v>2016</v>
      </c>
      <c r="S7" s="52">
        <f>'Site Summary'!S7</f>
        <v>2016</v>
      </c>
      <c r="T7" s="52">
        <f>'Site Summary'!T7</f>
        <v>2017</v>
      </c>
      <c r="U7" s="52">
        <f>'Site Summary'!U7</f>
        <v>2017</v>
      </c>
      <c r="V7" s="52">
        <f>'Site Summary'!V7</f>
        <v>2017</v>
      </c>
      <c r="W7" s="53">
        <f>'Site Summary'!W7</f>
        <v>2017</v>
      </c>
      <c r="X7" s="6"/>
    </row>
    <row r="8" spans="2:24" ht="21" customHeight="1" x14ac:dyDescent="0.3">
      <c r="B8" s="3"/>
      <c r="C8" s="122" t="s">
        <v>6</v>
      </c>
      <c r="D8" s="123"/>
      <c r="E8" s="6"/>
      <c r="F8" s="24">
        <v>14</v>
      </c>
      <c r="G8" s="25">
        <v>13</v>
      </c>
      <c r="H8" s="26">
        <v>12</v>
      </c>
      <c r="I8" s="25">
        <v>11</v>
      </c>
      <c r="J8" s="25">
        <v>10</v>
      </c>
      <c r="K8" s="26">
        <v>9</v>
      </c>
      <c r="L8" s="25">
        <v>8</v>
      </c>
      <c r="M8" s="25">
        <v>7</v>
      </c>
      <c r="N8" s="26">
        <v>6</v>
      </c>
      <c r="O8" s="25">
        <v>5</v>
      </c>
      <c r="P8" s="25">
        <v>4</v>
      </c>
      <c r="Q8" s="26">
        <v>3</v>
      </c>
      <c r="R8" s="25">
        <v>2</v>
      </c>
      <c r="S8" s="25">
        <v>1</v>
      </c>
      <c r="T8" s="26"/>
      <c r="U8" s="25"/>
      <c r="V8" s="25"/>
      <c r="W8" s="26"/>
      <c r="X8" s="6"/>
    </row>
    <row r="9" spans="2:24" ht="7.2" customHeight="1" thickBot="1" x14ac:dyDescent="0.35">
      <c r="B9" s="3"/>
      <c r="C9" s="3"/>
      <c r="D9" s="47"/>
      <c r="E9" s="6"/>
      <c r="F9" s="3"/>
      <c r="G9" s="9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6"/>
    </row>
    <row r="10" spans="2:24" ht="43.2" customHeight="1" x14ac:dyDescent="0.3">
      <c r="B10" s="3"/>
      <c r="C10" s="124" t="s">
        <v>1</v>
      </c>
      <c r="D10" s="125"/>
      <c r="E10" s="44"/>
      <c r="F10" s="86">
        <v>11.142857142857142</v>
      </c>
      <c r="G10" s="87">
        <v>11.142857142857142</v>
      </c>
      <c r="H10" s="42">
        <v>24.142857142857142</v>
      </c>
      <c r="I10" s="33">
        <v>24.142857142857142</v>
      </c>
      <c r="J10" s="33">
        <v>24.142857142857142</v>
      </c>
      <c r="K10" s="33">
        <v>24.142857142857142</v>
      </c>
      <c r="L10" s="33">
        <v>24.142857142857142</v>
      </c>
      <c r="M10" s="33">
        <v>11.142857142857142</v>
      </c>
      <c r="N10" s="33">
        <v>11.142857142857142</v>
      </c>
      <c r="O10" s="33">
        <v>24.142857142857142</v>
      </c>
      <c r="P10" s="33">
        <v>24.142857142857142</v>
      </c>
      <c r="Q10" s="33">
        <v>24.142857142857142</v>
      </c>
      <c r="R10" s="33">
        <v>11.142857142857142</v>
      </c>
      <c r="S10" s="33">
        <v>11.142857142857142</v>
      </c>
      <c r="T10" s="33"/>
      <c r="U10" s="33"/>
      <c r="V10" s="33"/>
      <c r="W10" s="34"/>
      <c r="X10" s="6"/>
    </row>
    <row r="11" spans="2:24" ht="43.2" customHeight="1" x14ac:dyDescent="0.3">
      <c r="B11" s="3"/>
      <c r="C11" s="131" t="s">
        <v>4</v>
      </c>
      <c r="D11" s="127"/>
      <c r="E11" s="45"/>
      <c r="F11" s="43">
        <f>F10</f>
        <v>11.142857142857142</v>
      </c>
      <c r="G11" s="89">
        <f>IF(F12=" ",G10,ROUND(G10+((F11-F12))/G8,1))</f>
        <v>11.142857142857142</v>
      </c>
      <c r="H11" s="89">
        <f>IF($F$12=" ",H10,(IF(G12=" ",ROUND(H10+(G11-G10),1),(ROUND(H10+((SUM($F10:G10)-SUM($F12:G12))/H8),1)))))</f>
        <v>24.142857142857142</v>
      </c>
      <c r="I11" s="89">
        <f>IF($F$12=" ",I10,(IF(H12=" ",ROUND(I10+(H11-H10),1),(ROUND(I10+((SUM($F10:H10)-SUM($F12:H12))/I8),1)))))</f>
        <v>24.142857142857142</v>
      </c>
      <c r="J11" s="89">
        <f>IF($F$12=" ",J10,(IF(I12=" ",ROUND(J10+(I11-I10),1),(ROUND(J10+((SUM($F10:I10)-SUM($F12:I12))/J8),1)))))</f>
        <v>24.142857142857142</v>
      </c>
      <c r="K11" s="89">
        <f>IF($F$12=" ",K10,(IF(J12=" ",ROUND(K10+(J11-J10),1),(ROUND(K10+((SUM($F10:J10)-SUM($F12:J12))/K8),1)))))</f>
        <v>24.142857142857142</v>
      </c>
      <c r="L11" s="89">
        <f>IF($F$12=" ",L10,(IF(K12=" ",ROUND(L10+(K11-K10),1),(ROUND(L10+((SUM($F10:K10)-SUM($F12:K12))/L8),1)))))</f>
        <v>24.142857142857142</v>
      </c>
      <c r="M11" s="89">
        <f>IF($F$12=" ",M10,(IF(L12=" ",ROUND(M10+(L11-L10),1),(ROUND(M10+((SUM($F10:L10)-SUM($F12:L12))/M8),1)))))</f>
        <v>11.142857142857142</v>
      </c>
      <c r="N11" s="89">
        <f>IF($F$12=" ",N10,(IF(M12=" ",ROUND(N10+(M11-M10),1),(ROUND(N10+((SUM($F10:M10)-SUM($F12:M12))/N8),1)))))</f>
        <v>11.142857142857142</v>
      </c>
      <c r="O11" s="89">
        <f>IF($F$12=" ",O10,(IF(N12=" ",ROUND(O10+(N11-N10),1),(ROUND(O10+((SUM($F10:N10)-SUM($F12:N12))/O8),1)))))</f>
        <v>24.142857142857142</v>
      </c>
      <c r="P11" s="89">
        <f>IF($F$12=" ",P10,(IF(O12=" ",ROUND(P10+(O11-O10),1),(ROUND(P10+((SUM($F10:O10)-SUM($F12:O12))/P8),1)))))</f>
        <v>24.142857142857142</v>
      </c>
      <c r="Q11" s="89">
        <f>IF($F$12=" ",Q10,(IF(P12=" ",ROUND(Q10+(P11-P10),1),(ROUND(Q10+((SUM($F10:P10)-SUM($F12:P12))/Q8),1)))))</f>
        <v>24.142857142857142</v>
      </c>
      <c r="R11" s="89">
        <f>IF($F$12=" ",R10,(IF(Q12=" ",ROUND(R10+(Q11-Q10),1),(ROUND(R10+((SUM($F10:Q10)-SUM($F12:Q12))/R8),1)))))</f>
        <v>11.142857142857142</v>
      </c>
      <c r="S11" s="89">
        <f>IF($F$12=" ",S10,(IF(R12=" ",ROUND(S10+(R11-R10),1),(ROUND(S10+((SUM($F10:R10)-SUM($F12:R12))/S8),1)))))</f>
        <v>11.142857142857142</v>
      </c>
      <c r="T11" s="134"/>
      <c r="U11" s="134"/>
      <c r="V11" s="134"/>
      <c r="W11" s="135"/>
      <c r="X11" s="6"/>
    </row>
    <row r="12" spans="2:24" ht="43.2" customHeight="1" thickBot="1" x14ac:dyDescent="0.35">
      <c r="B12" s="3"/>
      <c r="C12" s="126" t="s">
        <v>2</v>
      </c>
      <c r="D12" s="68" t="s">
        <v>25</v>
      </c>
      <c r="E12" s="46"/>
      <c r="F12" s="54" t="str">
        <f>IF(ISBLANK(F14)," ",SUM(F14:F15))</f>
        <v xml:space="preserve"> </v>
      </c>
      <c r="G12" s="55" t="str">
        <f t="shared" ref="G12:W12" si="0">IF(ISBLANK(G14)," ",SUM(G14:G15))</f>
        <v xml:space="preserve"> </v>
      </c>
      <c r="H12" s="55" t="str">
        <f t="shared" si="0"/>
        <v xml:space="preserve"> </v>
      </c>
      <c r="I12" s="55" t="str">
        <f t="shared" si="0"/>
        <v xml:space="preserve"> </v>
      </c>
      <c r="J12" s="55" t="str">
        <f t="shared" si="0"/>
        <v xml:space="preserve"> </v>
      </c>
      <c r="K12" s="55" t="str">
        <f t="shared" si="0"/>
        <v xml:space="preserve"> </v>
      </c>
      <c r="L12" s="55" t="str">
        <f t="shared" si="0"/>
        <v xml:space="preserve"> </v>
      </c>
      <c r="M12" s="55" t="str">
        <f t="shared" si="0"/>
        <v xml:space="preserve"> </v>
      </c>
      <c r="N12" s="55" t="str">
        <f t="shared" si="0"/>
        <v xml:space="preserve"> </v>
      </c>
      <c r="O12" s="55" t="str">
        <f t="shared" si="0"/>
        <v xml:space="preserve"> </v>
      </c>
      <c r="P12" s="55" t="str">
        <f t="shared" si="0"/>
        <v xml:space="preserve"> </v>
      </c>
      <c r="Q12" s="55" t="str">
        <f t="shared" si="0"/>
        <v xml:space="preserve"> </v>
      </c>
      <c r="R12" s="55" t="str">
        <f t="shared" si="0"/>
        <v xml:space="preserve"> </v>
      </c>
      <c r="S12" s="55" t="str">
        <f t="shared" si="0"/>
        <v xml:space="preserve"> </v>
      </c>
      <c r="T12" s="55" t="str">
        <f t="shared" si="0"/>
        <v xml:space="preserve"> </v>
      </c>
      <c r="U12" s="55" t="str">
        <f t="shared" si="0"/>
        <v xml:space="preserve"> </v>
      </c>
      <c r="V12" s="55" t="str">
        <f t="shared" si="0"/>
        <v xml:space="preserve"> </v>
      </c>
      <c r="W12" s="56" t="str">
        <f t="shared" si="0"/>
        <v xml:space="preserve"> </v>
      </c>
      <c r="X12" s="6"/>
    </row>
    <row r="13" spans="2:24" s="5" customFormat="1" ht="4.2" customHeight="1" thickBot="1" x14ac:dyDescent="0.35">
      <c r="B13" s="3"/>
      <c r="C13" s="122"/>
      <c r="D13" s="60"/>
      <c r="E13" s="30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6"/>
    </row>
    <row r="14" spans="2:24" s="5" customFormat="1" ht="18" customHeight="1" x14ac:dyDescent="0.3">
      <c r="B14" s="3"/>
      <c r="C14" s="122"/>
      <c r="D14" s="62" t="s">
        <v>23</v>
      </c>
      <c r="E14" s="30"/>
      <c r="F14" s="75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7"/>
      <c r="X14" s="6"/>
    </row>
    <row r="15" spans="2:24" s="5" customFormat="1" ht="18" customHeight="1" thickBot="1" x14ac:dyDescent="0.35">
      <c r="B15" s="3"/>
      <c r="C15" s="132"/>
      <c r="D15" s="63" t="s">
        <v>24</v>
      </c>
      <c r="E15" s="30"/>
      <c r="F15" s="78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80"/>
      <c r="X15" s="6"/>
    </row>
    <row r="16" spans="2:24" s="5" customFormat="1" ht="18.600000000000001" customHeight="1" thickBot="1" x14ac:dyDescent="0.35">
      <c r="B16" s="3"/>
      <c r="C16" s="9"/>
      <c r="D16" s="32"/>
      <c r="E16" s="30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6"/>
    </row>
    <row r="17" spans="2:34" ht="10.199999999999999" customHeight="1" thickBot="1" x14ac:dyDescent="0.35">
      <c r="B17" s="3"/>
      <c r="C17" s="9"/>
      <c r="D17" s="4"/>
      <c r="E17" s="9"/>
      <c r="F17" s="9"/>
      <c r="G17" s="9"/>
      <c r="H17" s="9"/>
      <c r="I17" s="9"/>
      <c r="J17" s="9"/>
      <c r="K17" s="9"/>
      <c r="L17" s="13"/>
      <c r="M17" s="16"/>
      <c r="N17" s="16"/>
      <c r="O17" s="16"/>
      <c r="P17" s="16"/>
      <c r="Q17" s="15"/>
      <c r="R17" s="9"/>
      <c r="S17" s="9"/>
      <c r="T17" s="9"/>
      <c r="U17" s="9"/>
      <c r="V17" s="9"/>
      <c r="W17" s="9"/>
      <c r="X17" s="6"/>
    </row>
    <row r="18" spans="2:34" s="5" customFormat="1" ht="43.8" customHeight="1" thickBot="1" x14ac:dyDescent="0.35">
      <c r="B18" s="8"/>
      <c r="C18" s="41">
        <f>(I18)-(SUM(F10:G10))</f>
        <v>237.71428571428572</v>
      </c>
      <c r="D18" s="9"/>
      <c r="E18" s="10"/>
      <c r="F18" s="112" t="s">
        <v>5</v>
      </c>
      <c r="G18" s="113"/>
      <c r="H18" s="114"/>
      <c r="I18" s="92">
        <f>SUM(F10:S10)</f>
        <v>260</v>
      </c>
      <c r="J18" s="9"/>
      <c r="K18" s="9"/>
      <c r="L18" s="3"/>
      <c r="M18" s="115" t="s">
        <v>3</v>
      </c>
      <c r="N18" s="116"/>
      <c r="O18" s="117"/>
      <c r="P18" s="39">
        <f>SUM(F12:W12)</f>
        <v>0</v>
      </c>
      <c r="Q18" s="6"/>
      <c r="R18" s="4"/>
      <c r="T18" s="112" t="s">
        <v>7</v>
      </c>
      <c r="U18" s="113"/>
      <c r="V18" s="114"/>
      <c r="W18" s="23">
        <f>(I18)-P18</f>
        <v>260</v>
      </c>
      <c r="X18" s="6"/>
    </row>
    <row r="19" spans="2:34" s="5" customFormat="1" ht="11.4" customHeight="1" thickBot="1" x14ac:dyDescent="0.35">
      <c r="B19" s="8"/>
      <c r="C19" s="10"/>
      <c r="D19" s="9"/>
      <c r="E19" s="10"/>
      <c r="F19" s="35"/>
      <c r="G19" s="35"/>
      <c r="H19" s="35"/>
      <c r="I19" s="59"/>
      <c r="J19" s="9"/>
      <c r="K19" s="9"/>
      <c r="L19" s="3"/>
      <c r="M19" s="38"/>
      <c r="N19" s="38"/>
      <c r="O19" s="38"/>
      <c r="P19" s="40"/>
      <c r="Q19" s="6"/>
      <c r="R19" s="4"/>
      <c r="T19" s="35"/>
      <c r="U19" s="35"/>
      <c r="V19" s="35"/>
      <c r="W19" s="37"/>
      <c r="X19" s="6"/>
    </row>
    <row r="20" spans="2:34" s="5" customFormat="1" ht="18" customHeight="1" x14ac:dyDescent="0.3">
      <c r="B20" s="8"/>
      <c r="C20" s="10"/>
      <c r="D20" s="9"/>
      <c r="E20" s="10"/>
      <c r="F20" s="35"/>
      <c r="G20" s="35"/>
      <c r="H20" s="35"/>
      <c r="I20" s="59"/>
      <c r="J20" s="9"/>
      <c r="K20" s="9"/>
      <c r="L20" s="3"/>
      <c r="M20" s="38"/>
      <c r="N20" s="106" t="s">
        <v>23</v>
      </c>
      <c r="O20" s="107"/>
      <c r="P20" s="64">
        <f>SUM(F14:W14)</f>
        <v>0</v>
      </c>
      <c r="Q20" s="6"/>
      <c r="R20" s="4"/>
      <c r="T20" s="35"/>
      <c r="U20" s="35"/>
      <c r="V20" s="35"/>
      <c r="W20" s="37"/>
      <c r="X20" s="6"/>
    </row>
    <row r="21" spans="2:34" s="5" customFormat="1" ht="18" customHeight="1" thickBot="1" x14ac:dyDescent="0.35">
      <c r="B21" s="8"/>
      <c r="C21" s="10"/>
      <c r="D21" s="9"/>
      <c r="E21" s="10"/>
      <c r="F21" s="35"/>
      <c r="G21" s="35"/>
      <c r="H21" s="35"/>
      <c r="I21" s="59"/>
      <c r="J21" s="9"/>
      <c r="K21" s="9"/>
      <c r="L21" s="3"/>
      <c r="M21" s="38"/>
      <c r="N21" s="108" t="s">
        <v>24</v>
      </c>
      <c r="O21" s="109"/>
      <c r="P21" s="65">
        <f>SUM(F15:W15)</f>
        <v>0</v>
      </c>
      <c r="Q21" s="6"/>
      <c r="R21" s="4"/>
      <c r="T21" s="35"/>
      <c r="U21" s="35"/>
      <c r="V21" s="35"/>
      <c r="W21" s="37"/>
      <c r="X21" s="6"/>
    </row>
    <row r="22" spans="2:34" s="5" customFormat="1" ht="11.4" customHeight="1" thickBot="1" x14ac:dyDescent="0.35">
      <c r="B22" s="8"/>
      <c r="C22" s="10"/>
      <c r="D22" s="9"/>
      <c r="E22" s="10"/>
      <c r="F22" s="35"/>
      <c r="G22" s="35"/>
      <c r="H22" s="35"/>
      <c r="I22" s="36"/>
      <c r="J22" s="9"/>
      <c r="K22" s="9"/>
      <c r="L22" s="17"/>
      <c r="M22" s="66"/>
      <c r="N22" s="66"/>
      <c r="O22" s="66"/>
      <c r="P22" s="67"/>
      <c r="Q22" s="20"/>
      <c r="R22" s="4"/>
      <c r="T22" s="35"/>
      <c r="U22" s="35"/>
      <c r="V22" s="35"/>
      <c r="W22" s="37"/>
      <c r="X22" s="6"/>
    </row>
    <row r="23" spans="2:34" ht="7.2" customHeight="1" thickBot="1" x14ac:dyDescent="0.35">
      <c r="B23" s="17"/>
      <c r="C23" s="19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20"/>
    </row>
    <row r="25" spans="2:34" x14ac:dyDescent="0.3">
      <c r="D25" s="29" t="s">
        <v>21</v>
      </c>
    </row>
    <row r="30" spans="2:34" x14ac:dyDescent="0.3">
      <c r="AG30" s="1" t="s">
        <v>8</v>
      </c>
      <c r="AH30" s="1">
        <v>2015</v>
      </c>
    </row>
    <row r="31" spans="2:34" x14ac:dyDescent="0.3">
      <c r="AG31" s="1" t="s">
        <v>9</v>
      </c>
      <c r="AH31" s="1">
        <v>2015</v>
      </c>
    </row>
    <row r="32" spans="2:34" x14ac:dyDescent="0.3">
      <c r="AG32" s="1" t="s">
        <v>10</v>
      </c>
      <c r="AH32" s="1">
        <v>2015</v>
      </c>
    </row>
    <row r="33" spans="4:34" x14ac:dyDescent="0.3">
      <c r="AG33" s="1" t="s">
        <v>11</v>
      </c>
      <c r="AH33" s="1">
        <v>2015</v>
      </c>
    </row>
    <row r="34" spans="4:34" x14ac:dyDescent="0.3">
      <c r="AG34" s="1" t="s">
        <v>12</v>
      </c>
    </row>
    <row r="35" spans="4:34" x14ac:dyDescent="0.3">
      <c r="AG35" s="1" t="s">
        <v>13</v>
      </c>
    </row>
    <row r="36" spans="4:34" x14ac:dyDescent="0.3">
      <c r="AG36" s="1" t="s">
        <v>14</v>
      </c>
    </row>
    <row r="37" spans="4:34" x14ac:dyDescent="0.3">
      <c r="AG37" s="1" t="s">
        <v>15</v>
      </c>
    </row>
    <row r="38" spans="4:34" x14ac:dyDescent="0.3">
      <c r="AG38" s="1" t="s">
        <v>16</v>
      </c>
    </row>
    <row r="39" spans="4:34" x14ac:dyDescent="0.3">
      <c r="AG39" s="1" t="s">
        <v>17</v>
      </c>
    </row>
    <row r="40" spans="4:34" x14ac:dyDescent="0.3">
      <c r="D40" s="1"/>
      <c r="AG40" s="1" t="s">
        <v>18</v>
      </c>
    </row>
    <row r="41" spans="4:34" x14ac:dyDescent="0.3">
      <c r="D41" s="1"/>
      <c r="AG41" s="1" t="s">
        <v>19</v>
      </c>
    </row>
  </sheetData>
  <sheetProtection sheet="1" objects="1" scenarios="1"/>
  <mergeCells count="12">
    <mergeCell ref="N21:O21"/>
    <mergeCell ref="C2:W2"/>
    <mergeCell ref="C3:W3"/>
    <mergeCell ref="C6:D7"/>
    <mergeCell ref="C8:D8"/>
    <mergeCell ref="C10:D10"/>
    <mergeCell ref="C11:D11"/>
    <mergeCell ref="C12:C15"/>
    <mergeCell ref="F18:H18"/>
    <mergeCell ref="M18:O18"/>
    <mergeCell ref="T18:V18"/>
    <mergeCell ref="N20:O20"/>
  </mergeCells>
  <conditionalFormatting sqref="F11:W11">
    <cfRule type="expression" dxfId="5" priority="2">
      <formula>AND(NOT(F12=" "),F12&gt;=0)</formula>
    </cfRule>
  </conditionalFormatting>
  <conditionalFormatting sqref="G11:W11">
    <cfRule type="expression" dxfId="4" priority="1">
      <formula>AND((G12=" "),(F12&gt;=0),NOT(F12=" "))</formula>
    </cfRule>
  </conditionalFormatting>
  <pageMargins left="0.7" right="0.7" top="0.75" bottom="0.75" header="0.3" footer="0.3"/>
  <pageSetup scale="8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AH41"/>
  <sheetViews>
    <sheetView showGridLines="0" zoomScaleNormal="100" workbookViewId="0">
      <selection activeCell="F14" sqref="F14"/>
    </sheetView>
  </sheetViews>
  <sheetFormatPr defaultColWidth="9.109375" defaultRowHeight="13.2" x14ac:dyDescent="0.3"/>
  <cols>
    <col min="1" max="1" width="1" style="1" customWidth="1"/>
    <col min="2" max="2" width="1.33203125" style="1" customWidth="1"/>
    <col min="3" max="3" width="10.109375" style="1" customWidth="1"/>
    <col min="4" max="4" width="9.88671875" style="2" customWidth="1"/>
    <col min="5" max="5" width="0.44140625" style="1" customWidth="1"/>
    <col min="6" max="23" width="6.5546875" style="1" customWidth="1"/>
    <col min="24" max="24" width="1" style="1" customWidth="1"/>
    <col min="25" max="16384" width="9.109375" style="1"/>
  </cols>
  <sheetData>
    <row r="1" spans="2:24" ht="4.2" customHeight="1" x14ac:dyDescent="0.3"/>
    <row r="2" spans="2:24" ht="18.600000000000001" customHeight="1" x14ac:dyDescent="0.3">
      <c r="C2" s="110" t="s">
        <v>20</v>
      </c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2:24" s="7" customFormat="1" ht="21" customHeight="1" x14ac:dyDescent="0.3">
      <c r="B3" s="11"/>
      <c r="C3" s="111" t="s">
        <v>29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"/>
    </row>
    <row r="4" spans="2:24" ht="6.75" customHeight="1" thickBot="1" x14ac:dyDescent="0.35">
      <c r="B4" s="5"/>
      <c r="C4" s="5"/>
      <c r="D4" s="12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2:24" ht="4.8" customHeight="1" thickBot="1" x14ac:dyDescent="0.35">
      <c r="B5" s="13"/>
      <c r="C5" s="16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5"/>
    </row>
    <row r="6" spans="2:24" ht="15" customHeight="1" x14ac:dyDescent="0.25">
      <c r="B6" s="3"/>
      <c r="C6" s="118" t="s">
        <v>0</v>
      </c>
      <c r="D6" s="119"/>
      <c r="E6" s="6"/>
      <c r="F6" s="49" t="str">
        <f>'Site Summary'!F6</f>
        <v>Nov</v>
      </c>
      <c r="G6" s="27">
        <f>DATE(2015,MATCH($F$6,month,0)+COLUMNS($F$5:F5),1)</f>
        <v>42339</v>
      </c>
      <c r="H6" s="27">
        <f>DATE(2015,MATCH($F$6,month,0)+COLUMNS($F$5:G5),1)</f>
        <v>42370</v>
      </c>
      <c r="I6" s="27">
        <f>DATE(2015,MATCH($F$6,month,0)+COLUMNS($F$5:H5),1)</f>
        <v>42401</v>
      </c>
      <c r="J6" s="27">
        <f>DATE(2015,MATCH($F$6,month,0)+COLUMNS($F$5:I5),1)</f>
        <v>42430</v>
      </c>
      <c r="K6" s="27">
        <f>DATE(2015,MATCH($F$6,month,0)+COLUMNS($F$5:J5),1)</f>
        <v>42461</v>
      </c>
      <c r="L6" s="27">
        <f>DATE(2015,MATCH($F$6,month,0)+COLUMNS($F$5:K5),1)</f>
        <v>42491</v>
      </c>
      <c r="M6" s="27">
        <f>DATE(2015,MATCH($F$6,month,0)+COLUMNS($F$5:L5),1)</f>
        <v>42522</v>
      </c>
      <c r="N6" s="27">
        <f>DATE(2015,MATCH($F$6,month,0)+COLUMNS($F$5:M5),1)</f>
        <v>42552</v>
      </c>
      <c r="O6" s="27">
        <f>DATE(2015,MATCH($F$6,month,0)+COLUMNS($F$5:N5),1)</f>
        <v>42583</v>
      </c>
      <c r="P6" s="27">
        <f>DATE(2015,MATCH($F$6,month,0)+COLUMNS($F$5:O5),1)</f>
        <v>42614</v>
      </c>
      <c r="Q6" s="27">
        <f>DATE(2015,MATCH($F$6,month,0)+COLUMNS($F$5:P5),1)</f>
        <v>42644</v>
      </c>
      <c r="R6" s="27">
        <f>DATE(2015,MATCH($F$6,month,0)+COLUMNS($F$5:Q5),1)</f>
        <v>42675</v>
      </c>
      <c r="S6" s="27">
        <f>DATE(2015,MATCH($F$6,month,0)+COLUMNS($F$5:R5),1)</f>
        <v>42705</v>
      </c>
      <c r="T6" s="27">
        <f>DATE(2015,MATCH($F$6,month,0)+COLUMNS($F$5:S5),1)</f>
        <v>42736</v>
      </c>
      <c r="U6" s="27">
        <f>DATE(2015,MATCH($F$6,month,0)+COLUMNS($F$5:T5),1)</f>
        <v>42767</v>
      </c>
      <c r="V6" s="27">
        <f>DATE(2015,MATCH($F$6,month,0)+COLUMNS($F$5:U5),1)</f>
        <v>42795</v>
      </c>
      <c r="W6" s="28">
        <f>DATE(2015,MATCH($F$6,month,0)+COLUMNS($F$5:V5),1)</f>
        <v>42826</v>
      </c>
      <c r="X6" s="6"/>
    </row>
    <row r="7" spans="2:24" ht="13.2" customHeight="1" x14ac:dyDescent="0.25">
      <c r="B7" s="3"/>
      <c r="C7" s="120"/>
      <c r="D7" s="121"/>
      <c r="E7" s="6"/>
      <c r="F7" s="50">
        <f>'Site Summary'!F7</f>
        <v>2015</v>
      </c>
      <c r="G7" s="51">
        <f>'Site Summary'!G7</f>
        <v>2015</v>
      </c>
      <c r="H7" s="52">
        <f>'Site Summary'!H7</f>
        <v>2016</v>
      </c>
      <c r="I7" s="52">
        <f>'Site Summary'!I7</f>
        <v>2016</v>
      </c>
      <c r="J7" s="52">
        <f>'Site Summary'!J7</f>
        <v>2016</v>
      </c>
      <c r="K7" s="52">
        <f>'Site Summary'!K7</f>
        <v>2016</v>
      </c>
      <c r="L7" s="52">
        <f>'Site Summary'!L7</f>
        <v>2016</v>
      </c>
      <c r="M7" s="52">
        <f>'Site Summary'!M7</f>
        <v>2016</v>
      </c>
      <c r="N7" s="52">
        <f>'Site Summary'!N7</f>
        <v>2016</v>
      </c>
      <c r="O7" s="52">
        <f>'Site Summary'!O7</f>
        <v>2016</v>
      </c>
      <c r="P7" s="52">
        <f>'Site Summary'!P7</f>
        <v>2016</v>
      </c>
      <c r="Q7" s="52">
        <f>'Site Summary'!Q7</f>
        <v>2016</v>
      </c>
      <c r="R7" s="52">
        <f>'Site Summary'!R7</f>
        <v>2016</v>
      </c>
      <c r="S7" s="52">
        <f>'Site Summary'!S7</f>
        <v>2016</v>
      </c>
      <c r="T7" s="52">
        <f>'Site Summary'!T7</f>
        <v>2017</v>
      </c>
      <c r="U7" s="52">
        <f>'Site Summary'!U7</f>
        <v>2017</v>
      </c>
      <c r="V7" s="52">
        <f>'Site Summary'!V7</f>
        <v>2017</v>
      </c>
      <c r="W7" s="53">
        <f>'Site Summary'!W7</f>
        <v>2017</v>
      </c>
      <c r="X7" s="6"/>
    </row>
    <row r="8" spans="2:24" ht="21" customHeight="1" x14ac:dyDescent="0.3">
      <c r="B8" s="3"/>
      <c r="C8" s="122" t="s">
        <v>6</v>
      </c>
      <c r="D8" s="123"/>
      <c r="E8" s="6"/>
      <c r="F8" s="24">
        <v>14</v>
      </c>
      <c r="G8" s="25">
        <v>13</v>
      </c>
      <c r="H8" s="26">
        <v>12</v>
      </c>
      <c r="I8" s="25">
        <v>11</v>
      </c>
      <c r="J8" s="25">
        <v>10</v>
      </c>
      <c r="K8" s="26">
        <v>9</v>
      </c>
      <c r="L8" s="25">
        <v>8</v>
      </c>
      <c r="M8" s="25">
        <v>7</v>
      </c>
      <c r="N8" s="26">
        <v>6</v>
      </c>
      <c r="O8" s="25">
        <v>5</v>
      </c>
      <c r="P8" s="25">
        <v>4</v>
      </c>
      <c r="Q8" s="26">
        <v>3</v>
      </c>
      <c r="R8" s="25">
        <v>2</v>
      </c>
      <c r="S8" s="25">
        <v>1</v>
      </c>
      <c r="T8" s="26"/>
      <c r="U8" s="25"/>
      <c r="V8" s="25"/>
      <c r="W8" s="26"/>
      <c r="X8" s="6"/>
    </row>
    <row r="9" spans="2:24" ht="7.2" customHeight="1" thickBot="1" x14ac:dyDescent="0.35">
      <c r="B9" s="3"/>
      <c r="C9" s="3"/>
      <c r="D9" s="47"/>
      <c r="E9" s="6"/>
      <c r="F9" s="3"/>
      <c r="G9" s="9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6"/>
    </row>
    <row r="10" spans="2:24" ht="43.2" customHeight="1" x14ac:dyDescent="0.3">
      <c r="B10" s="3"/>
      <c r="C10" s="124" t="s">
        <v>1</v>
      </c>
      <c r="D10" s="125"/>
      <c r="E10" s="44"/>
      <c r="F10" s="86">
        <v>8.0571428571428569</v>
      </c>
      <c r="G10" s="87">
        <v>8.0571428571428569</v>
      </c>
      <c r="H10" s="42">
        <v>17.457142857142859</v>
      </c>
      <c r="I10" s="33">
        <v>17.457142857142859</v>
      </c>
      <c r="J10" s="33">
        <v>17.457142857142859</v>
      </c>
      <c r="K10" s="33">
        <v>17.457142857142859</v>
      </c>
      <c r="L10" s="33">
        <v>17.457142857142859</v>
      </c>
      <c r="M10" s="33">
        <v>8.0571428571428569</v>
      </c>
      <c r="N10" s="33">
        <v>8.0571428571428569</v>
      </c>
      <c r="O10" s="33">
        <v>17.457142857142859</v>
      </c>
      <c r="P10" s="33">
        <v>17.457142857142859</v>
      </c>
      <c r="Q10" s="33">
        <v>17.457142857142859</v>
      </c>
      <c r="R10" s="33">
        <v>8.0571428571428569</v>
      </c>
      <c r="S10" s="33">
        <v>8.0571428571428569</v>
      </c>
      <c r="T10" s="33"/>
      <c r="U10" s="33"/>
      <c r="V10" s="33"/>
      <c r="W10" s="34"/>
      <c r="X10" s="6"/>
    </row>
    <row r="11" spans="2:24" ht="43.2" customHeight="1" x14ac:dyDescent="0.3">
      <c r="B11" s="3"/>
      <c r="C11" s="131" t="s">
        <v>4</v>
      </c>
      <c r="D11" s="127"/>
      <c r="E11" s="45"/>
      <c r="F11" s="43">
        <f>F10</f>
        <v>8.0571428571428569</v>
      </c>
      <c r="G11" s="89">
        <f>IF(F12=" ",G10,ROUND(G10+((F11-F12))/G8,1))</f>
        <v>8.0571428571428569</v>
      </c>
      <c r="H11" s="89">
        <f>IF($F$12=" ",H10,(IF(G12=" ",ROUND(H10+(G11-G10),1),(ROUND(H10+((SUM($F10:G10)-SUM($F12:G12))/H8),1)))))</f>
        <v>17.457142857142859</v>
      </c>
      <c r="I11" s="89">
        <f>IF($F$12=" ",I10,(IF(H12=" ",ROUND(I10+(H11-H10),1),(ROUND(I10+((SUM($F10:H10)-SUM($F12:H12))/I8),1)))))</f>
        <v>17.457142857142859</v>
      </c>
      <c r="J11" s="89">
        <f>IF($F$12=" ",J10,(IF(I12=" ",ROUND(J10+(I11-I10),1),(ROUND(J10+((SUM($F10:I10)-SUM($F12:I12))/J8),1)))))</f>
        <v>17.457142857142859</v>
      </c>
      <c r="K11" s="89">
        <f>IF($F$12=" ",K10,(IF(J12=" ",ROUND(K10+(J11-J10),1),(ROUND(K10+((SUM($F10:J10)-SUM($F12:J12))/K8),1)))))</f>
        <v>17.457142857142859</v>
      </c>
      <c r="L11" s="89">
        <f>IF($F$12=" ",L10,(IF(K12=" ",ROUND(L10+(K11-K10),1),(ROUND(L10+((SUM($F10:K10)-SUM($F12:K12))/L8),1)))))</f>
        <v>17.457142857142859</v>
      </c>
      <c r="M11" s="89">
        <f>IF($F$12=" ",M10,(IF(L12=" ",ROUND(M10+(L11-L10),1),(ROUND(M10+((SUM($F10:L10)-SUM($F12:L12))/M8),1)))))</f>
        <v>8.0571428571428569</v>
      </c>
      <c r="N11" s="89">
        <f>IF($F$12=" ",N10,(IF(M12=" ",ROUND(N10+(M11-M10),1),(ROUND(N10+((SUM($F10:M10)-SUM($F12:M12))/N8),1)))))</f>
        <v>8.0571428571428569</v>
      </c>
      <c r="O11" s="89">
        <f>IF($F$12=" ",O10,(IF(N12=" ",ROUND(O10+(N11-N10),1),(ROUND(O10+((SUM($F10:N10)-SUM($F12:N12))/O8),1)))))</f>
        <v>17.457142857142859</v>
      </c>
      <c r="P11" s="89">
        <f>IF($F$12=" ",P10,(IF(O12=" ",ROUND(P10+(O11-O10),1),(ROUND(P10+((SUM($F10:O10)-SUM($F12:O12))/P8),1)))))</f>
        <v>17.457142857142859</v>
      </c>
      <c r="Q11" s="89">
        <f>IF($F$12=" ",Q10,(IF(P12=" ",ROUND(Q10+(P11-P10),1),(ROUND(Q10+((SUM($F10:P10)-SUM($F12:P12))/Q8),1)))))</f>
        <v>17.457142857142859</v>
      </c>
      <c r="R11" s="89">
        <f>IF($F$12=" ",R10,(IF(Q12=" ",ROUND(R10+(Q11-Q10),1),(ROUND(R10+((SUM($F10:Q10)-SUM($F12:Q12))/R8),1)))))</f>
        <v>8.0571428571428569</v>
      </c>
      <c r="S11" s="89">
        <f>IF($F$12=" ",S10,(IF(R12=" ",ROUND(S10+(R11-R10),1),(ROUND(S10+((SUM($F10:R10)-SUM($F12:R12))/S8),1)))))</f>
        <v>8.0571428571428569</v>
      </c>
      <c r="T11" s="134"/>
      <c r="U11" s="134"/>
      <c r="V11" s="134"/>
      <c r="W11" s="135"/>
      <c r="X11" s="6"/>
    </row>
    <row r="12" spans="2:24" ht="43.2" customHeight="1" thickBot="1" x14ac:dyDescent="0.35">
      <c r="B12" s="3"/>
      <c r="C12" s="126" t="s">
        <v>2</v>
      </c>
      <c r="D12" s="68" t="s">
        <v>25</v>
      </c>
      <c r="E12" s="46"/>
      <c r="F12" s="54" t="str">
        <f>IF(ISBLANK(F14)," ",SUM(F14:F15))</f>
        <v xml:space="preserve"> </v>
      </c>
      <c r="G12" s="55" t="str">
        <f t="shared" ref="G12:W12" si="0">IF(ISBLANK(G14)," ",SUM(G14:G15))</f>
        <v xml:space="preserve"> </v>
      </c>
      <c r="H12" s="55" t="str">
        <f t="shared" si="0"/>
        <v xml:space="preserve"> </v>
      </c>
      <c r="I12" s="55" t="str">
        <f t="shared" si="0"/>
        <v xml:space="preserve"> </v>
      </c>
      <c r="J12" s="55" t="str">
        <f t="shared" si="0"/>
        <v xml:space="preserve"> </v>
      </c>
      <c r="K12" s="55" t="str">
        <f t="shared" si="0"/>
        <v xml:space="preserve"> </v>
      </c>
      <c r="L12" s="55" t="str">
        <f t="shared" si="0"/>
        <v xml:space="preserve"> </v>
      </c>
      <c r="M12" s="55" t="str">
        <f t="shared" si="0"/>
        <v xml:space="preserve"> </v>
      </c>
      <c r="N12" s="55" t="str">
        <f t="shared" si="0"/>
        <v xml:space="preserve"> </v>
      </c>
      <c r="O12" s="55" t="str">
        <f t="shared" si="0"/>
        <v xml:space="preserve"> </v>
      </c>
      <c r="P12" s="55" t="str">
        <f t="shared" si="0"/>
        <v xml:space="preserve"> </v>
      </c>
      <c r="Q12" s="55" t="str">
        <f t="shared" si="0"/>
        <v xml:space="preserve"> </v>
      </c>
      <c r="R12" s="55" t="str">
        <f t="shared" si="0"/>
        <v xml:space="preserve"> </v>
      </c>
      <c r="S12" s="55" t="str">
        <f t="shared" si="0"/>
        <v xml:space="preserve"> </v>
      </c>
      <c r="T12" s="55" t="str">
        <f t="shared" si="0"/>
        <v xml:space="preserve"> </v>
      </c>
      <c r="U12" s="55" t="str">
        <f t="shared" si="0"/>
        <v xml:space="preserve"> </v>
      </c>
      <c r="V12" s="55" t="str">
        <f t="shared" si="0"/>
        <v xml:space="preserve"> </v>
      </c>
      <c r="W12" s="56" t="str">
        <f t="shared" si="0"/>
        <v xml:space="preserve"> </v>
      </c>
      <c r="X12" s="6"/>
    </row>
    <row r="13" spans="2:24" s="5" customFormat="1" ht="4.2" customHeight="1" thickBot="1" x14ac:dyDescent="0.35">
      <c r="B13" s="3"/>
      <c r="C13" s="122"/>
      <c r="D13" s="60"/>
      <c r="E13" s="30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6"/>
    </row>
    <row r="14" spans="2:24" s="5" customFormat="1" ht="18" customHeight="1" x14ac:dyDescent="0.3">
      <c r="B14" s="3"/>
      <c r="C14" s="122"/>
      <c r="D14" s="62" t="s">
        <v>23</v>
      </c>
      <c r="E14" s="30"/>
      <c r="F14" s="75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7"/>
      <c r="X14" s="6"/>
    </row>
    <row r="15" spans="2:24" s="5" customFormat="1" ht="18" customHeight="1" thickBot="1" x14ac:dyDescent="0.35">
      <c r="B15" s="3"/>
      <c r="C15" s="132"/>
      <c r="D15" s="63" t="s">
        <v>24</v>
      </c>
      <c r="E15" s="30"/>
      <c r="F15" s="78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80"/>
      <c r="X15" s="6"/>
    </row>
    <row r="16" spans="2:24" s="5" customFormat="1" ht="18.600000000000001" customHeight="1" thickBot="1" x14ac:dyDescent="0.35">
      <c r="B16" s="3"/>
      <c r="C16" s="9"/>
      <c r="D16" s="32"/>
      <c r="E16" s="30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6"/>
    </row>
    <row r="17" spans="2:34" ht="10.199999999999999" customHeight="1" thickBot="1" x14ac:dyDescent="0.35">
      <c r="B17" s="3"/>
      <c r="C17" s="9"/>
      <c r="D17" s="4"/>
      <c r="E17" s="9"/>
      <c r="F17" s="9"/>
      <c r="G17" s="9"/>
      <c r="H17" s="9"/>
      <c r="I17" s="9"/>
      <c r="J17" s="9"/>
      <c r="K17" s="9"/>
      <c r="L17" s="13"/>
      <c r="M17" s="16"/>
      <c r="N17" s="16"/>
      <c r="O17" s="16"/>
      <c r="P17" s="16"/>
      <c r="Q17" s="15"/>
      <c r="R17" s="9"/>
      <c r="S17" s="9"/>
      <c r="T17" s="9"/>
      <c r="U17" s="9"/>
      <c r="V17" s="9"/>
      <c r="W17" s="9"/>
      <c r="X17" s="6"/>
    </row>
    <row r="18" spans="2:34" s="5" customFormat="1" ht="43.8" customHeight="1" thickBot="1" x14ac:dyDescent="0.35">
      <c r="B18" s="8"/>
      <c r="C18" s="41">
        <f>(I18)-(SUM(F10:G10))</f>
        <v>171.88571428571424</v>
      </c>
      <c r="D18" s="9"/>
      <c r="E18" s="10"/>
      <c r="F18" s="112" t="s">
        <v>5</v>
      </c>
      <c r="G18" s="113"/>
      <c r="H18" s="114"/>
      <c r="I18" s="92">
        <f>SUM(F10:S10)</f>
        <v>187.99999999999997</v>
      </c>
      <c r="J18" s="9"/>
      <c r="K18" s="9"/>
      <c r="L18" s="3"/>
      <c r="M18" s="115" t="s">
        <v>3</v>
      </c>
      <c r="N18" s="116"/>
      <c r="O18" s="117"/>
      <c r="P18" s="39">
        <f>SUM(F12:W12)</f>
        <v>0</v>
      </c>
      <c r="Q18" s="6"/>
      <c r="R18" s="4"/>
      <c r="T18" s="112" t="s">
        <v>7</v>
      </c>
      <c r="U18" s="113"/>
      <c r="V18" s="114"/>
      <c r="W18" s="23">
        <f>(I18)-P18</f>
        <v>187.99999999999997</v>
      </c>
      <c r="X18" s="6"/>
    </row>
    <row r="19" spans="2:34" s="5" customFormat="1" ht="11.4" customHeight="1" thickBot="1" x14ac:dyDescent="0.35">
      <c r="B19" s="8"/>
      <c r="C19" s="10"/>
      <c r="D19" s="9"/>
      <c r="E19" s="10"/>
      <c r="F19" s="35"/>
      <c r="G19" s="35"/>
      <c r="H19" s="35"/>
      <c r="I19" s="59"/>
      <c r="J19" s="9"/>
      <c r="K19" s="9"/>
      <c r="L19" s="3"/>
      <c r="M19" s="38"/>
      <c r="N19" s="38"/>
      <c r="O19" s="38"/>
      <c r="P19" s="40"/>
      <c r="Q19" s="6"/>
      <c r="R19" s="4"/>
      <c r="T19" s="35"/>
      <c r="U19" s="35"/>
      <c r="V19" s="35"/>
      <c r="W19" s="37"/>
      <c r="X19" s="6"/>
    </row>
    <row r="20" spans="2:34" s="5" customFormat="1" ht="18" customHeight="1" x14ac:dyDescent="0.3">
      <c r="B20" s="8"/>
      <c r="C20" s="10"/>
      <c r="D20" s="9"/>
      <c r="E20" s="10"/>
      <c r="F20" s="35"/>
      <c r="G20" s="35"/>
      <c r="H20" s="35"/>
      <c r="I20" s="59"/>
      <c r="J20" s="9"/>
      <c r="K20" s="9"/>
      <c r="L20" s="3"/>
      <c r="M20" s="38"/>
      <c r="N20" s="106" t="s">
        <v>23</v>
      </c>
      <c r="O20" s="107"/>
      <c r="P20" s="64">
        <f>SUM(F14:W14)</f>
        <v>0</v>
      </c>
      <c r="Q20" s="6"/>
      <c r="R20" s="4"/>
      <c r="T20" s="35"/>
      <c r="U20" s="35"/>
      <c r="V20" s="35"/>
      <c r="W20" s="37"/>
      <c r="X20" s="6"/>
    </row>
    <row r="21" spans="2:34" s="5" customFormat="1" ht="18" customHeight="1" thickBot="1" x14ac:dyDescent="0.35">
      <c r="B21" s="8"/>
      <c r="C21" s="10"/>
      <c r="D21" s="9"/>
      <c r="E21" s="10"/>
      <c r="F21" s="35"/>
      <c r="G21" s="35"/>
      <c r="H21" s="35"/>
      <c r="I21" s="59"/>
      <c r="J21" s="9"/>
      <c r="K21" s="9"/>
      <c r="L21" s="3"/>
      <c r="M21" s="38"/>
      <c r="N21" s="108" t="s">
        <v>24</v>
      </c>
      <c r="O21" s="109"/>
      <c r="P21" s="65">
        <f>SUM(F15:W15)</f>
        <v>0</v>
      </c>
      <c r="Q21" s="6"/>
      <c r="R21" s="4"/>
      <c r="T21" s="35"/>
      <c r="U21" s="35"/>
      <c r="V21" s="35"/>
      <c r="W21" s="37"/>
      <c r="X21" s="6"/>
    </row>
    <row r="22" spans="2:34" s="5" customFormat="1" ht="11.4" customHeight="1" thickBot="1" x14ac:dyDescent="0.35">
      <c r="B22" s="8"/>
      <c r="C22" s="10"/>
      <c r="D22" s="9"/>
      <c r="E22" s="10"/>
      <c r="F22" s="35"/>
      <c r="G22" s="35"/>
      <c r="H22" s="35"/>
      <c r="I22" s="36"/>
      <c r="J22" s="9"/>
      <c r="K22" s="9"/>
      <c r="L22" s="17"/>
      <c r="M22" s="66"/>
      <c r="N22" s="66"/>
      <c r="O22" s="66"/>
      <c r="P22" s="67"/>
      <c r="Q22" s="20"/>
      <c r="R22" s="4"/>
      <c r="T22" s="35"/>
      <c r="U22" s="35"/>
      <c r="V22" s="35"/>
      <c r="W22" s="37"/>
      <c r="X22" s="6"/>
    </row>
    <row r="23" spans="2:34" ht="7.2" customHeight="1" thickBot="1" x14ac:dyDescent="0.35">
      <c r="B23" s="17"/>
      <c r="C23" s="19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20"/>
    </row>
    <row r="25" spans="2:34" x14ac:dyDescent="0.3">
      <c r="D25" s="29" t="s">
        <v>21</v>
      </c>
    </row>
    <row r="30" spans="2:34" x14ac:dyDescent="0.3">
      <c r="AG30" s="1" t="s">
        <v>8</v>
      </c>
      <c r="AH30" s="1">
        <v>2015</v>
      </c>
    </row>
    <row r="31" spans="2:34" x14ac:dyDescent="0.3">
      <c r="AG31" s="1" t="s">
        <v>9</v>
      </c>
      <c r="AH31" s="1">
        <v>2015</v>
      </c>
    </row>
    <row r="32" spans="2:34" x14ac:dyDescent="0.3">
      <c r="AG32" s="1" t="s">
        <v>10</v>
      </c>
      <c r="AH32" s="1">
        <v>2015</v>
      </c>
    </row>
    <row r="33" spans="4:34" x14ac:dyDescent="0.3">
      <c r="AG33" s="1" t="s">
        <v>11</v>
      </c>
      <c r="AH33" s="1">
        <v>2015</v>
      </c>
    </row>
    <row r="34" spans="4:34" x14ac:dyDescent="0.3">
      <c r="AG34" s="1" t="s">
        <v>12</v>
      </c>
    </row>
    <row r="35" spans="4:34" x14ac:dyDescent="0.3">
      <c r="AG35" s="1" t="s">
        <v>13</v>
      </c>
    </row>
    <row r="36" spans="4:34" x14ac:dyDescent="0.3">
      <c r="AG36" s="1" t="s">
        <v>14</v>
      </c>
    </row>
    <row r="37" spans="4:34" x14ac:dyDescent="0.3">
      <c r="AG37" s="1" t="s">
        <v>15</v>
      </c>
    </row>
    <row r="38" spans="4:34" x14ac:dyDescent="0.3">
      <c r="AG38" s="1" t="s">
        <v>16</v>
      </c>
    </row>
    <row r="39" spans="4:34" x14ac:dyDescent="0.3">
      <c r="AG39" s="1" t="s">
        <v>17</v>
      </c>
    </row>
    <row r="40" spans="4:34" x14ac:dyDescent="0.3">
      <c r="D40" s="1"/>
      <c r="AG40" s="1" t="s">
        <v>18</v>
      </c>
    </row>
    <row r="41" spans="4:34" x14ac:dyDescent="0.3">
      <c r="D41" s="1"/>
      <c r="AG41" s="1" t="s">
        <v>19</v>
      </c>
    </row>
  </sheetData>
  <sheetProtection sheet="1" objects="1" scenarios="1"/>
  <mergeCells count="12">
    <mergeCell ref="N21:O21"/>
    <mergeCell ref="C2:W2"/>
    <mergeCell ref="C3:W3"/>
    <mergeCell ref="C6:D7"/>
    <mergeCell ref="C8:D8"/>
    <mergeCell ref="C10:D10"/>
    <mergeCell ref="C11:D11"/>
    <mergeCell ref="C12:C15"/>
    <mergeCell ref="F18:H18"/>
    <mergeCell ref="M18:O18"/>
    <mergeCell ref="T18:V18"/>
    <mergeCell ref="N20:O20"/>
  </mergeCells>
  <conditionalFormatting sqref="F11:W11">
    <cfRule type="expression" dxfId="3" priority="2">
      <formula>AND(NOT(F12=" "),F12&gt;=0)</formula>
    </cfRule>
  </conditionalFormatting>
  <conditionalFormatting sqref="G11:W11">
    <cfRule type="expression" dxfId="2" priority="1">
      <formula>AND((G12=" "),(F12&gt;=0),NOT(F12=" "))</formula>
    </cfRule>
  </conditionalFormatting>
  <pageMargins left="0.7" right="0.7" top="0.75" bottom="0.75" header="0.3" footer="0.3"/>
  <pageSetup scale="8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AH41"/>
  <sheetViews>
    <sheetView showGridLines="0" zoomScaleNormal="100" workbookViewId="0">
      <selection activeCell="F14" sqref="F14"/>
    </sheetView>
  </sheetViews>
  <sheetFormatPr defaultColWidth="9.109375" defaultRowHeight="13.2" x14ac:dyDescent="0.3"/>
  <cols>
    <col min="1" max="1" width="1" style="1" customWidth="1"/>
    <col min="2" max="2" width="1.33203125" style="1" customWidth="1"/>
    <col min="3" max="3" width="10.109375" style="1" customWidth="1"/>
    <col min="4" max="4" width="9.88671875" style="2" customWidth="1"/>
    <col min="5" max="5" width="0.44140625" style="1" customWidth="1"/>
    <col min="6" max="23" width="6.5546875" style="1" customWidth="1"/>
    <col min="24" max="24" width="1" style="1" customWidth="1"/>
    <col min="25" max="16384" width="9.109375" style="1"/>
  </cols>
  <sheetData>
    <row r="1" spans="2:24" ht="4.2" customHeight="1" x14ac:dyDescent="0.3"/>
    <row r="2" spans="2:24" ht="18.600000000000001" customHeight="1" x14ac:dyDescent="0.3">
      <c r="C2" s="110" t="s">
        <v>20</v>
      </c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2:24" s="7" customFormat="1" ht="21" customHeight="1" x14ac:dyDescent="0.3">
      <c r="B3" s="11"/>
      <c r="C3" s="111" t="s">
        <v>28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"/>
    </row>
    <row r="4" spans="2:24" ht="6.75" customHeight="1" thickBot="1" x14ac:dyDescent="0.35">
      <c r="B4" s="5"/>
      <c r="C4" s="5"/>
      <c r="D4" s="12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2:24" ht="4.8" customHeight="1" thickBot="1" x14ac:dyDescent="0.35">
      <c r="B5" s="13"/>
      <c r="C5" s="16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5"/>
    </row>
    <row r="6" spans="2:24" ht="15" customHeight="1" x14ac:dyDescent="0.25">
      <c r="B6" s="3"/>
      <c r="C6" s="118" t="s">
        <v>0</v>
      </c>
      <c r="D6" s="119"/>
      <c r="E6" s="6"/>
      <c r="F6" s="49" t="str">
        <f>'Site Summary'!F6</f>
        <v>Nov</v>
      </c>
      <c r="G6" s="27">
        <f>DATE(2015,MATCH($F$6,month,0)+COLUMNS($F$5:F5),1)</f>
        <v>42339</v>
      </c>
      <c r="H6" s="27">
        <f>DATE(2015,MATCH($F$6,month,0)+COLUMNS($F$5:G5),1)</f>
        <v>42370</v>
      </c>
      <c r="I6" s="27">
        <f>DATE(2015,MATCH($F$6,month,0)+COLUMNS($F$5:H5),1)</f>
        <v>42401</v>
      </c>
      <c r="J6" s="27">
        <f>DATE(2015,MATCH($F$6,month,0)+COLUMNS($F$5:I5),1)</f>
        <v>42430</v>
      </c>
      <c r="K6" s="27">
        <f>DATE(2015,MATCH($F$6,month,0)+COLUMNS($F$5:J5),1)</f>
        <v>42461</v>
      </c>
      <c r="L6" s="27">
        <f>DATE(2015,MATCH($F$6,month,0)+COLUMNS($F$5:K5),1)</f>
        <v>42491</v>
      </c>
      <c r="M6" s="27">
        <f>DATE(2015,MATCH($F$6,month,0)+COLUMNS($F$5:L5),1)</f>
        <v>42522</v>
      </c>
      <c r="N6" s="27">
        <f>DATE(2015,MATCH($F$6,month,0)+COLUMNS($F$5:M5),1)</f>
        <v>42552</v>
      </c>
      <c r="O6" s="27">
        <f>DATE(2015,MATCH($F$6,month,0)+COLUMNS($F$5:N5),1)</f>
        <v>42583</v>
      </c>
      <c r="P6" s="27">
        <f>DATE(2015,MATCH($F$6,month,0)+COLUMNS($F$5:O5),1)</f>
        <v>42614</v>
      </c>
      <c r="Q6" s="27">
        <f>DATE(2015,MATCH($F$6,month,0)+COLUMNS($F$5:P5),1)</f>
        <v>42644</v>
      </c>
      <c r="R6" s="27">
        <f>DATE(2015,MATCH($F$6,month,0)+COLUMNS($F$5:Q5),1)</f>
        <v>42675</v>
      </c>
      <c r="S6" s="27">
        <f>DATE(2015,MATCH($F$6,month,0)+COLUMNS($F$5:R5),1)</f>
        <v>42705</v>
      </c>
      <c r="T6" s="27">
        <f>DATE(2015,MATCH($F$6,month,0)+COLUMNS($F$5:S5),1)</f>
        <v>42736</v>
      </c>
      <c r="U6" s="27">
        <f>DATE(2015,MATCH($F$6,month,0)+COLUMNS($F$5:T5),1)</f>
        <v>42767</v>
      </c>
      <c r="V6" s="27">
        <f>DATE(2015,MATCH($F$6,month,0)+COLUMNS($F$5:U5),1)</f>
        <v>42795</v>
      </c>
      <c r="W6" s="28">
        <f>DATE(2015,MATCH($F$6,month,0)+COLUMNS($F$5:V5),1)</f>
        <v>42826</v>
      </c>
      <c r="X6" s="6"/>
    </row>
    <row r="7" spans="2:24" ht="13.2" customHeight="1" x14ac:dyDescent="0.25">
      <c r="B7" s="3"/>
      <c r="C7" s="120"/>
      <c r="D7" s="121"/>
      <c r="E7" s="6"/>
      <c r="F7" s="50">
        <f>'Site Summary'!F7</f>
        <v>2015</v>
      </c>
      <c r="G7" s="51">
        <f>'Site Summary'!G7</f>
        <v>2015</v>
      </c>
      <c r="H7" s="52">
        <f>'Site Summary'!H7</f>
        <v>2016</v>
      </c>
      <c r="I7" s="52">
        <f>'Site Summary'!I7</f>
        <v>2016</v>
      </c>
      <c r="J7" s="52">
        <f>'Site Summary'!J7</f>
        <v>2016</v>
      </c>
      <c r="K7" s="52">
        <f>'Site Summary'!K7</f>
        <v>2016</v>
      </c>
      <c r="L7" s="52">
        <f>'Site Summary'!L7</f>
        <v>2016</v>
      </c>
      <c r="M7" s="52">
        <f>'Site Summary'!M7</f>
        <v>2016</v>
      </c>
      <c r="N7" s="52">
        <f>'Site Summary'!N7</f>
        <v>2016</v>
      </c>
      <c r="O7" s="52">
        <f>'Site Summary'!O7</f>
        <v>2016</v>
      </c>
      <c r="P7" s="52">
        <f>'Site Summary'!P7</f>
        <v>2016</v>
      </c>
      <c r="Q7" s="52">
        <f>'Site Summary'!Q7</f>
        <v>2016</v>
      </c>
      <c r="R7" s="52">
        <f>'Site Summary'!R7</f>
        <v>2016</v>
      </c>
      <c r="S7" s="52">
        <f>'Site Summary'!S7</f>
        <v>2016</v>
      </c>
      <c r="T7" s="52">
        <f>'Site Summary'!T7</f>
        <v>2017</v>
      </c>
      <c r="U7" s="52">
        <f>'Site Summary'!U7</f>
        <v>2017</v>
      </c>
      <c r="V7" s="52">
        <f>'Site Summary'!V7</f>
        <v>2017</v>
      </c>
      <c r="W7" s="53">
        <f>'Site Summary'!W7</f>
        <v>2017</v>
      </c>
      <c r="X7" s="6"/>
    </row>
    <row r="8" spans="2:24" ht="21" customHeight="1" x14ac:dyDescent="0.3">
      <c r="B8" s="3"/>
      <c r="C8" s="122" t="s">
        <v>6</v>
      </c>
      <c r="D8" s="123"/>
      <c r="E8" s="6"/>
      <c r="F8" s="24">
        <v>14</v>
      </c>
      <c r="G8" s="25">
        <v>13</v>
      </c>
      <c r="H8" s="26">
        <v>12</v>
      </c>
      <c r="I8" s="25">
        <v>11</v>
      </c>
      <c r="J8" s="25">
        <v>10</v>
      </c>
      <c r="K8" s="26">
        <v>9</v>
      </c>
      <c r="L8" s="25">
        <v>8</v>
      </c>
      <c r="M8" s="25">
        <v>7</v>
      </c>
      <c r="N8" s="26">
        <v>6</v>
      </c>
      <c r="O8" s="25">
        <v>5</v>
      </c>
      <c r="P8" s="25">
        <v>4</v>
      </c>
      <c r="Q8" s="26">
        <v>3</v>
      </c>
      <c r="R8" s="25">
        <v>2</v>
      </c>
      <c r="S8" s="25">
        <v>1</v>
      </c>
      <c r="T8" s="26"/>
      <c r="U8" s="25"/>
      <c r="V8" s="25"/>
      <c r="W8" s="26"/>
      <c r="X8" s="6"/>
    </row>
    <row r="9" spans="2:24" ht="7.2" customHeight="1" thickBot="1" x14ac:dyDescent="0.35">
      <c r="B9" s="3"/>
      <c r="C9" s="3"/>
      <c r="D9" s="47"/>
      <c r="E9" s="6"/>
      <c r="F9" s="3"/>
      <c r="G9" s="9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6"/>
    </row>
    <row r="10" spans="2:24" ht="43.2" customHeight="1" x14ac:dyDescent="0.3">
      <c r="B10" s="3"/>
      <c r="C10" s="124" t="s">
        <v>1</v>
      </c>
      <c r="D10" s="125"/>
      <c r="E10" s="44"/>
      <c r="F10" s="86">
        <v>20.057142857142857</v>
      </c>
      <c r="G10" s="87">
        <v>20.057142857142857</v>
      </c>
      <c r="H10" s="42">
        <v>43.457142857142856</v>
      </c>
      <c r="I10" s="33">
        <v>43.457142857142856</v>
      </c>
      <c r="J10" s="33">
        <v>43.457142857142856</v>
      </c>
      <c r="K10" s="33">
        <v>43.457142857142856</v>
      </c>
      <c r="L10" s="33">
        <v>43.457142857142856</v>
      </c>
      <c r="M10" s="33">
        <v>20.057142857142857</v>
      </c>
      <c r="N10" s="33">
        <v>20.057142857142857</v>
      </c>
      <c r="O10" s="33">
        <v>43.457142857142856</v>
      </c>
      <c r="P10" s="33">
        <v>43.457142857142856</v>
      </c>
      <c r="Q10" s="33">
        <v>43.457142857142856</v>
      </c>
      <c r="R10" s="33">
        <v>20.057142857142857</v>
      </c>
      <c r="S10" s="33">
        <v>20.057142857142857</v>
      </c>
      <c r="T10" s="33"/>
      <c r="U10" s="33"/>
      <c r="V10" s="33"/>
      <c r="W10" s="34"/>
      <c r="X10" s="6"/>
    </row>
    <row r="11" spans="2:24" ht="43.2" customHeight="1" x14ac:dyDescent="0.3">
      <c r="B11" s="3"/>
      <c r="C11" s="131" t="s">
        <v>4</v>
      </c>
      <c r="D11" s="127"/>
      <c r="E11" s="45"/>
      <c r="F11" s="43">
        <f>F10</f>
        <v>20.057142857142857</v>
      </c>
      <c r="G11" s="89">
        <f>IF(F12=" ",G10,ROUND(G10+((F11-F12))/G8,1))</f>
        <v>20.057142857142857</v>
      </c>
      <c r="H11" s="89">
        <f>IF($F$12=" ",H10,(IF(G12=" ",ROUND(H10+(G11-G10),1),(ROUND(H10+((SUM($F10:G10)-SUM($F12:G12))/H8),1)))))</f>
        <v>43.457142857142856</v>
      </c>
      <c r="I11" s="89">
        <f>IF($F$12=" ",I10,(IF(H12=" ",ROUND(I10+(H11-H10),1),(ROUND(I10+((SUM($F10:H10)-SUM($F12:H12))/I8),1)))))</f>
        <v>43.457142857142856</v>
      </c>
      <c r="J11" s="89">
        <f>IF($F$12=" ",J10,(IF(I12=" ",ROUND(J10+(I11-I10),1),(ROUND(J10+((SUM($F10:I10)-SUM($F12:I12))/J8),1)))))</f>
        <v>43.457142857142856</v>
      </c>
      <c r="K11" s="89">
        <f>IF($F$12=" ",K10,(IF(J12=" ",ROUND(K10+(J11-J10),1),(ROUND(K10+((SUM($F10:J10)-SUM($F12:J12))/K8),1)))))</f>
        <v>43.457142857142856</v>
      </c>
      <c r="L11" s="89">
        <f>IF($F$12=" ",L10,(IF(K12=" ",ROUND(L10+(K11-K10),1),(ROUND(L10+((SUM($F10:K10)-SUM($F12:K12))/L8),1)))))</f>
        <v>43.457142857142856</v>
      </c>
      <c r="M11" s="89">
        <f>IF($F$12=" ",M10,(IF(L12=" ",ROUND(M10+(L11-L10),1),(ROUND(M10+((SUM($F10:L10)-SUM($F12:L12))/M8),1)))))</f>
        <v>20.057142857142857</v>
      </c>
      <c r="N11" s="89">
        <f>IF($F$12=" ",N10,(IF(M12=" ",ROUND(N10+(M11-M10),1),(ROUND(N10+((SUM($F10:M10)-SUM($F12:M12))/N8),1)))))</f>
        <v>20.057142857142857</v>
      </c>
      <c r="O11" s="89">
        <f>IF($F$12=" ",O10,(IF(N12=" ",ROUND(O10+(N11-N10),1),(ROUND(O10+((SUM($F10:N10)-SUM($F12:N12))/O8),1)))))</f>
        <v>43.457142857142856</v>
      </c>
      <c r="P11" s="89">
        <f>IF($F$12=" ",P10,(IF(O12=" ",ROUND(P10+(O11-O10),1),(ROUND(P10+((SUM($F10:O10)-SUM($F12:O12))/P8),1)))))</f>
        <v>43.457142857142856</v>
      </c>
      <c r="Q11" s="89">
        <f>IF($F$12=" ",Q10,(IF(P12=" ",ROUND(Q10+(P11-P10),1),(ROUND(Q10+((SUM($F10:P10)-SUM($F12:P12))/Q8),1)))))</f>
        <v>43.457142857142856</v>
      </c>
      <c r="R11" s="89">
        <f>IF($F$12=" ",R10,(IF(Q12=" ",ROUND(R10+(Q11-Q10),1),(ROUND(R10+((SUM($F10:Q10)-SUM($F12:Q12))/R8),1)))))</f>
        <v>20.057142857142857</v>
      </c>
      <c r="S11" s="89">
        <f>IF($F$12=" ",S10,(IF(R12=" ",ROUND(S10+(R11-R10),1),(ROUND(S10+((SUM($F10:R10)-SUM($F12:R12))/S8),1)))))</f>
        <v>20.057142857142857</v>
      </c>
      <c r="T11" s="134"/>
      <c r="U11" s="134"/>
      <c r="V11" s="134"/>
      <c r="W11" s="135"/>
      <c r="X11" s="6"/>
    </row>
    <row r="12" spans="2:24" ht="43.2" customHeight="1" thickBot="1" x14ac:dyDescent="0.35">
      <c r="B12" s="3"/>
      <c r="C12" s="126" t="s">
        <v>2</v>
      </c>
      <c r="D12" s="68" t="s">
        <v>25</v>
      </c>
      <c r="E12" s="46"/>
      <c r="F12" s="54" t="str">
        <f>IF(ISBLANK(F14)," ",SUM(F14:F15))</f>
        <v xml:space="preserve"> </v>
      </c>
      <c r="G12" s="55" t="str">
        <f t="shared" ref="G12:W12" si="0">IF(ISBLANK(G14)," ",SUM(G14:G15))</f>
        <v xml:space="preserve"> </v>
      </c>
      <c r="H12" s="55" t="str">
        <f t="shared" si="0"/>
        <v xml:space="preserve"> </v>
      </c>
      <c r="I12" s="55" t="str">
        <f t="shared" si="0"/>
        <v xml:space="preserve"> </v>
      </c>
      <c r="J12" s="55" t="str">
        <f t="shared" si="0"/>
        <v xml:space="preserve"> </v>
      </c>
      <c r="K12" s="55" t="str">
        <f t="shared" si="0"/>
        <v xml:space="preserve"> </v>
      </c>
      <c r="L12" s="55" t="str">
        <f t="shared" si="0"/>
        <v xml:space="preserve"> </v>
      </c>
      <c r="M12" s="55" t="str">
        <f t="shared" si="0"/>
        <v xml:space="preserve"> </v>
      </c>
      <c r="N12" s="55" t="str">
        <f t="shared" si="0"/>
        <v xml:space="preserve"> </v>
      </c>
      <c r="O12" s="55" t="str">
        <f t="shared" si="0"/>
        <v xml:space="preserve"> </v>
      </c>
      <c r="P12" s="55" t="str">
        <f t="shared" si="0"/>
        <v xml:space="preserve"> </v>
      </c>
      <c r="Q12" s="55" t="str">
        <f t="shared" si="0"/>
        <v xml:space="preserve"> </v>
      </c>
      <c r="R12" s="55" t="str">
        <f t="shared" si="0"/>
        <v xml:space="preserve"> </v>
      </c>
      <c r="S12" s="55" t="str">
        <f t="shared" si="0"/>
        <v xml:space="preserve"> </v>
      </c>
      <c r="T12" s="55" t="str">
        <f t="shared" si="0"/>
        <v xml:space="preserve"> </v>
      </c>
      <c r="U12" s="55" t="str">
        <f t="shared" si="0"/>
        <v xml:space="preserve"> </v>
      </c>
      <c r="V12" s="55" t="str">
        <f t="shared" si="0"/>
        <v xml:space="preserve"> </v>
      </c>
      <c r="W12" s="56" t="str">
        <f t="shared" si="0"/>
        <v xml:space="preserve"> </v>
      </c>
      <c r="X12" s="6"/>
    </row>
    <row r="13" spans="2:24" s="5" customFormat="1" ht="4.2" customHeight="1" thickBot="1" x14ac:dyDescent="0.35">
      <c r="B13" s="3"/>
      <c r="C13" s="122"/>
      <c r="D13" s="60"/>
      <c r="E13" s="30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6"/>
    </row>
    <row r="14" spans="2:24" s="5" customFormat="1" ht="18" customHeight="1" x14ac:dyDescent="0.3">
      <c r="B14" s="3"/>
      <c r="C14" s="122"/>
      <c r="D14" s="62" t="s">
        <v>23</v>
      </c>
      <c r="E14" s="30"/>
      <c r="F14" s="75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7"/>
      <c r="X14" s="6"/>
    </row>
    <row r="15" spans="2:24" s="5" customFormat="1" ht="18" customHeight="1" thickBot="1" x14ac:dyDescent="0.35">
      <c r="B15" s="3"/>
      <c r="C15" s="132"/>
      <c r="D15" s="63" t="s">
        <v>24</v>
      </c>
      <c r="E15" s="30"/>
      <c r="F15" s="78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80"/>
      <c r="X15" s="6"/>
    </row>
    <row r="16" spans="2:24" s="5" customFormat="1" ht="18.600000000000001" customHeight="1" thickBot="1" x14ac:dyDescent="0.35">
      <c r="B16" s="3"/>
      <c r="C16" s="9"/>
      <c r="D16" s="32"/>
      <c r="E16" s="30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6"/>
    </row>
    <row r="17" spans="2:34" ht="10.199999999999999" customHeight="1" thickBot="1" x14ac:dyDescent="0.35">
      <c r="B17" s="3"/>
      <c r="C17" s="9"/>
      <c r="D17" s="4"/>
      <c r="E17" s="9"/>
      <c r="F17" s="9"/>
      <c r="G17" s="9"/>
      <c r="H17" s="9"/>
      <c r="I17" s="9"/>
      <c r="J17" s="9"/>
      <c r="K17" s="9"/>
      <c r="L17" s="13"/>
      <c r="M17" s="16"/>
      <c r="N17" s="16"/>
      <c r="O17" s="16"/>
      <c r="P17" s="16"/>
      <c r="Q17" s="15"/>
      <c r="R17" s="9"/>
      <c r="S17" s="9"/>
      <c r="T17" s="9"/>
      <c r="U17" s="9"/>
      <c r="V17" s="9"/>
      <c r="W17" s="9"/>
      <c r="X17" s="6"/>
    </row>
    <row r="18" spans="2:34" s="5" customFormat="1" ht="43.8" customHeight="1" thickBot="1" x14ac:dyDescent="0.35">
      <c r="B18" s="8"/>
      <c r="C18" s="41">
        <f>(I18)-(SUM(F10:G10))</f>
        <v>427.88571428571436</v>
      </c>
      <c r="D18" s="9"/>
      <c r="E18" s="10"/>
      <c r="F18" s="112" t="s">
        <v>5</v>
      </c>
      <c r="G18" s="113"/>
      <c r="H18" s="114"/>
      <c r="I18" s="92">
        <f>SUM(F10:S10)</f>
        <v>468.00000000000006</v>
      </c>
      <c r="J18" s="9"/>
      <c r="K18" s="9"/>
      <c r="L18" s="3"/>
      <c r="M18" s="115" t="s">
        <v>3</v>
      </c>
      <c r="N18" s="116"/>
      <c r="O18" s="117"/>
      <c r="P18" s="39">
        <f>SUM(F12:W12)</f>
        <v>0</v>
      </c>
      <c r="Q18" s="6"/>
      <c r="R18" s="4"/>
      <c r="T18" s="112" t="s">
        <v>7</v>
      </c>
      <c r="U18" s="113"/>
      <c r="V18" s="114"/>
      <c r="W18" s="23">
        <f>(I18)-P18</f>
        <v>468.00000000000006</v>
      </c>
      <c r="X18" s="6"/>
    </row>
    <row r="19" spans="2:34" s="5" customFormat="1" ht="11.4" customHeight="1" thickBot="1" x14ac:dyDescent="0.35">
      <c r="B19" s="8"/>
      <c r="C19" s="10"/>
      <c r="D19" s="9"/>
      <c r="E19" s="10"/>
      <c r="F19" s="35"/>
      <c r="G19" s="35"/>
      <c r="H19" s="35"/>
      <c r="I19" s="59"/>
      <c r="J19" s="9"/>
      <c r="K19" s="9"/>
      <c r="L19" s="3"/>
      <c r="M19" s="38"/>
      <c r="N19" s="38"/>
      <c r="O19" s="38"/>
      <c r="P19" s="40"/>
      <c r="Q19" s="6"/>
      <c r="R19" s="4"/>
      <c r="T19" s="35"/>
      <c r="U19" s="35"/>
      <c r="V19" s="35"/>
      <c r="W19" s="37"/>
      <c r="X19" s="6"/>
    </row>
    <row r="20" spans="2:34" s="5" customFormat="1" ht="18" customHeight="1" x14ac:dyDescent="0.3">
      <c r="B20" s="8"/>
      <c r="C20" s="10"/>
      <c r="D20" s="9"/>
      <c r="E20" s="10"/>
      <c r="F20" s="35"/>
      <c r="G20" s="35"/>
      <c r="H20" s="35"/>
      <c r="I20" s="59"/>
      <c r="J20" s="9"/>
      <c r="K20" s="9"/>
      <c r="L20" s="3"/>
      <c r="M20" s="38"/>
      <c r="N20" s="106" t="s">
        <v>23</v>
      </c>
      <c r="O20" s="107"/>
      <c r="P20" s="64">
        <f>SUM(F14:W14)</f>
        <v>0</v>
      </c>
      <c r="Q20" s="6"/>
      <c r="R20" s="4"/>
      <c r="T20" s="35"/>
      <c r="U20" s="35"/>
      <c r="V20" s="35"/>
      <c r="W20" s="37"/>
      <c r="X20" s="6"/>
    </row>
    <row r="21" spans="2:34" s="5" customFormat="1" ht="18" customHeight="1" thickBot="1" x14ac:dyDescent="0.35">
      <c r="B21" s="8"/>
      <c r="C21" s="10"/>
      <c r="D21" s="9"/>
      <c r="E21" s="10"/>
      <c r="F21" s="35"/>
      <c r="G21" s="35"/>
      <c r="H21" s="35"/>
      <c r="I21" s="59"/>
      <c r="J21" s="9"/>
      <c r="K21" s="9"/>
      <c r="L21" s="3"/>
      <c r="M21" s="38"/>
      <c r="N21" s="108" t="s">
        <v>24</v>
      </c>
      <c r="O21" s="109"/>
      <c r="P21" s="65">
        <f>SUM(F15:W15)</f>
        <v>0</v>
      </c>
      <c r="Q21" s="6"/>
      <c r="R21" s="4"/>
      <c r="T21" s="35"/>
      <c r="U21" s="35"/>
      <c r="V21" s="35"/>
      <c r="W21" s="37"/>
      <c r="X21" s="6"/>
    </row>
    <row r="22" spans="2:34" s="5" customFormat="1" ht="11.4" customHeight="1" thickBot="1" x14ac:dyDescent="0.35">
      <c r="B22" s="8"/>
      <c r="C22" s="10"/>
      <c r="D22" s="9"/>
      <c r="E22" s="10"/>
      <c r="F22" s="35"/>
      <c r="G22" s="35"/>
      <c r="H22" s="35"/>
      <c r="I22" s="36"/>
      <c r="J22" s="9"/>
      <c r="K22" s="9"/>
      <c r="L22" s="17"/>
      <c r="M22" s="66"/>
      <c r="N22" s="66"/>
      <c r="O22" s="66"/>
      <c r="P22" s="67"/>
      <c r="Q22" s="20"/>
      <c r="R22" s="4"/>
      <c r="T22" s="35"/>
      <c r="U22" s="35"/>
      <c r="V22" s="35"/>
      <c r="W22" s="37"/>
      <c r="X22" s="6"/>
    </row>
    <row r="23" spans="2:34" ht="7.2" customHeight="1" thickBot="1" x14ac:dyDescent="0.35">
      <c r="B23" s="17"/>
      <c r="C23" s="19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20"/>
    </row>
    <row r="25" spans="2:34" x14ac:dyDescent="0.3">
      <c r="D25" s="29" t="s">
        <v>21</v>
      </c>
    </row>
    <row r="30" spans="2:34" x14ac:dyDescent="0.3">
      <c r="AG30" s="1" t="s">
        <v>8</v>
      </c>
      <c r="AH30" s="1">
        <v>2015</v>
      </c>
    </row>
    <row r="31" spans="2:34" x14ac:dyDescent="0.3">
      <c r="AG31" s="1" t="s">
        <v>9</v>
      </c>
      <c r="AH31" s="1">
        <v>2015</v>
      </c>
    </row>
    <row r="32" spans="2:34" x14ac:dyDescent="0.3">
      <c r="AG32" s="1" t="s">
        <v>10</v>
      </c>
      <c r="AH32" s="1">
        <v>2015</v>
      </c>
    </row>
    <row r="33" spans="4:34" x14ac:dyDescent="0.3">
      <c r="AG33" s="1" t="s">
        <v>11</v>
      </c>
      <c r="AH33" s="1">
        <v>2015</v>
      </c>
    </row>
    <row r="34" spans="4:34" x14ac:dyDescent="0.3">
      <c r="AG34" s="1" t="s">
        <v>12</v>
      </c>
    </row>
    <row r="35" spans="4:34" x14ac:dyDescent="0.3">
      <c r="AG35" s="1" t="s">
        <v>13</v>
      </c>
    </row>
    <row r="36" spans="4:34" x14ac:dyDescent="0.3">
      <c r="AG36" s="1" t="s">
        <v>14</v>
      </c>
    </row>
    <row r="37" spans="4:34" x14ac:dyDescent="0.3">
      <c r="AG37" s="1" t="s">
        <v>15</v>
      </c>
    </row>
    <row r="38" spans="4:34" x14ac:dyDescent="0.3">
      <c r="AG38" s="1" t="s">
        <v>16</v>
      </c>
    </row>
    <row r="39" spans="4:34" x14ac:dyDescent="0.3">
      <c r="AG39" s="1" t="s">
        <v>17</v>
      </c>
    </row>
    <row r="40" spans="4:34" x14ac:dyDescent="0.3">
      <c r="D40" s="1"/>
      <c r="AG40" s="1" t="s">
        <v>18</v>
      </c>
    </row>
    <row r="41" spans="4:34" x14ac:dyDescent="0.3">
      <c r="D41" s="1"/>
      <c r="AG41" s="1" t="s">
        <v>19</v>
      </c>
    </row>
  </sheetData>
  <sheetProtection sheet="1" objects="1" scenarios="1"/>
  <mergeCells count="12">
    <mergeCell ref="N21:O21"/>
    <mergeCell ref="C2:W2"/>
    <mergeCell ref="C3:W3"/>
    <mergeCell ref="C6:D7"/>
    <mergeCell ref="C8:D8"/>
    <mergeCell ref="C10:D10"/>
    <mergeCell ref="C11:D11"/>
    <mergeCell ref="C12:C15"/>
    <mergeCell ref="F18:H18"/>
    <mergeCell ref="M18:O18"/>
    <mergeCell ref="T18:V18"/>
    <mergeCell ref="N20:O20"/>
  </mergeCells>
  <conditionalFormatting sqref="F11:W11">
    <cfRule type="expression" dxfId="1" priority="2">
      <formula>AND(NOT(F12=" "),F12&gt;=0)</formula>
    </cfRule>
  </conditionalFormatting>
  <conditionalFormatting sqref="G11:W11">
    <cfRule type="expression" dxfId="0" priority="1">
      <formula>AND((G12=" "),(F12&gt;=0),NOT(F12=" "))</formula>
    </cfRule>
  </conditionalFormatting>
  <pageMargins left="0.7" right="0.7" top="0.75" bottom="0.75" header="0.3" footer="0.3"/>
  <pageSetup scale="8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3"/>
  <sheetViews>
    <sheetView workbookViewId="0">
      <selection activeCell="C33" sqref="C33:P33"/>
    </sheetView>
  </sheetViews>
  <sheetFormatPr defaultRowHeight="14.4" x14ac:dyDescent="0.3"/>
  <cols>
    <col min="2" max="2" width="10" customWidth="1"/>
    <col min="3" max="3" width="9.44140625" customWidth="1"/>
    <col min="4" max="4" width="9.88671875" customWidth="1"/>
    <col min="5" max="5" width="9.6640625" customWidth="1"/>
    <col min="6" max="6" width="10.44140625" customWidth="1"/>
    <col min="14" max="14" width="10.6640625" customWidth="1"/>
    <col min="16" max="16" width="10.44140625" customWidth="1"/>
  </cols>
  <sheetData>
    <row r="3" spans="1:17" ht="46.8" customHeight="1" x14ac:dyDescent="0.3">
      <c r="A3" s="93" t="s">
        <v>32</v>
      </c>
      <c r="B3" s="94" t="s">
        <v>33</v>
      </c>
      <c r="C3" s="94" t="s">
        <v>34</v>
      </c>
      <c r="D3" s="94" t="s">
        <v>35</v>
      </c>
      <c r="E3" s="94" t="s">
        <v>36</v>
      </c>
      <c r="F3" s="94" t="s">
        <v>22</v>
      </c>
      <c r="I3" s="95" t="s">
        <v>37</v>
      </c>
      <c r="J3" s="95" t="s">
        <v>24</v>
      </c>
      <c r="K3" s="96" t="s">
        <v>38</v>
      </c>
      <c r="L3" s="96" t="s">
        <v>39</v>
      </c>
      <c r="M3" s="97">
        <v>0.05</v>
      </c>
      <c r="N3" s="98" t="s">
        <v>40</v>
      </c>
      <c r="O3" s="99">
        <v>0.1</v>
      </c>
      <c r="P3" s="98" t="s">
        <v>40</v>
      </c>
      <c r="Q3" s="97"/>
    </row>
    <row r="4" spans="1:17" x14ac:dyDescent="0.3">
      <c r="A4" s="100">
        <v>42309</v>
      </c>
      <c r="B4" s="93">
        <v>125</v>
      </c>
      <c r="C4" s="93">
        <v>125</v>
      </c>
      <c r="D4" s="93"/>
      <c r="E4" s="93"/>
      <c r="F4" s="93">
        <f>+B4+C4+D4+E4</f>
        <v>250</v>
      </c>
      <c r="H4" t="s">
        <v>41</v>
      </c>
      <c r="I4">
        <v>1874</v>
      </c>
      <c r="J4">
        <v>1874</v>
      </c>
      <c r="K4" s="101">
        <f>SUM(I4:J4)</f>
        <v>3748</v>
      </c>
      <c r="L4" s="102">
        <f>K4/5000</f>
        <v>0.74960000000000004</v>
      </c>
      <c r="M4">
        <f>+I4*0.05</f>
        <v>93.7</v>
      </c>
      <c r="N4">
        <f>+M4*2</f>
        <v>187.4</v>
      </c>
      <c r="O4">
        <f>+I4*0.1</f>
        <v>187.4</v>
      </c>
      <c r="P4">
        <f>+O4*2</f>
        <v>374.8</v>
      </c>
    </row>
    <row r="5" spans="1:17" x14ac:dyDescent="0.3">
      <c r="A5" s="100">
        <v>42339</v>
      </c>
      <c r="B5" s="93">
        <v>125</v>
      </c>
      <c r="C5" s="93">
        <v>125</v>
      </c>
      <c r="D5" s="93"/>
      <c r="E5" s="93"/>
      <c r="F5" s="93">
        <f t="shared" ref="F5:F23" si="0">+B5+C5+D5+E5</f>
        <v>250</v>
      </c>
      <c r="H5" t="s">
        <v>42</v>
      </c>
      <c r="I5">
        <v>168</v>
      </c>
      <c r="J5">
        <v>168</v>
      </c>
      <c r="K5" s="101">
        <f t="shared" ref="K5:K9" si="1">SUM(I5:J5)</f>
        <v>336</v>
      </c>
      <c r="L5" s="102">
        <f t="shared" ref="L5:L9" si="2">K5/5000</f>
        <v>6.7199999999999996E-2</v>
      </c>
      <c r="M5">
        <f t="shared" ref="M5:M8" si="3">+I5*0.05</f>
        <v>8.4</v>
      </c>
      <c r="N5">
        <f t="shared" ref="N5:P8" si="4">+M5*2</f>
        <v>16.8</v>
      </c>
      <c r="O5">
        <f>+I5*0.1</f>
        <v>16.8</v>
      </c>
      <c r="P5">
        <f t="shared" si="4"/>
        <v>33.6</v>
      </c>
    </row>
    <row r="6" spans="1:17" x14ac:dyDescent="0.3">
      <c r="A6" s="100">
        <v>42370</v>
      </c>
      <c r="B6" s="93">
        <v>250</v>
      </c>
      <c r="C6" s="93">
        <v>250</v>
      </c>
      <c r="D6" s="93"/>
      <c r="E6" s="93"/>
      <c r="F6" s="93">
        <f t="shared" si="0"/>
        <v>500</v>
      </c>
      <c r="H6" t="s">
        <v>43</v>
      </c>
      <c r="I6">
        <v>130</v>
      </c>
      <c r="J6">
        <v>130</v>
      </c>
      <c r="K6" s="101">
        <f t="shared" si="1"/>
        <v>260</v>
      </c>
      <c r="L6" s="102">
        <f t="shared" si="2"/>
        <v>5.1999999999999998E-2</v>
      </c>
      <c r="M6">
        <f t="shared" si="3"/>
        <v>6.5</v>
      </c>
      <c r="N6">
        <f t="shared" si="4"/>
        <v>13</v>
      </c>
      <c r="O6">
        <f>+I6*0.1</f>
        <v>13</v>
      </c>
      <c r="P6">
        <f t="shared" si="4"/>
        <v>26</v>
      </c>
    </row>
    <row r="7" spans="1:17" x14ac:dyDescent="0.3">
      <c r="A7" s="100">
        <v>42401</v>
      </c>
      <c r="B7" s="93">
        <v>250</v>
      </c>
      <c r="C7" s="93">
        <v>250</v>
      </c>
      <c r="D7" s="93"/>
      <c r="E7" s="93"/>
      <c r="F7" s="93">
        <f t="shared" si="0"/>
        <v>500</v>
      </c>
      <c r="H7" t="s">
        <v>44</v>
      </c>
      <c r="I7">
        <v>94</v>
      </c>
      <c r="J7">
        <v>94</v>
      </c>
      <c r="K7" s="101">
        <f t="shared" si="1"/>
        <v>188</v>
      </c>
      <c r="L7" s="102">
        <f t="shared" si="2"/>
        <v>3.7600000000000001E-2</v>
      </c>
      <c r="M7">
        <f t="shared" si="3"/>
        <v>4.7</v>
      </c>
      <c r="N7">
        <f t="shared" si="4"/>
        <v>9.4</v>
      </c>
      <c r="O7">
        <f>+I7*0.1</f>
        <v>9.4</v>
      </c>
      <c r="P7">
        <f t="shared" si="4"/>
        <v>18.8</v>
      </c>
    </row>
    <row r="8" spans="1:17" x14ac:dyDescent="0.3">
      <c r="A8" s="100">
        <v>42430</v>
      </c>
      <c r="B8" s="93">
        <v>250</v>
      </c>
      <c r="C8" s="93">
        <v>250</v>
      </c>
      <c r="D8" s="93"/>
      <c r="E8" s="93"/>
      <c r="F8" s="93">
        <f t="shared" si="0"/>
        <v>500</v>
      </c>
      <c r="H8" t="s">
        <v>45</v>
      </c>
      <c r="I8">
        <v>234</v>
      </c>
      <c r="J8">
        <v>234</v>
      </c>
      <c r="K8" s="101">
        <f t="shared" si="1"/>
        <v>468</v>
      </c>
      <c r="L8" s="102">
        <f t="shared" si="2"/>
        <v>9.3600000000000003E-2</v>
      </c>
      <c r="M8">
        <f t="shared" si="3"/>
        <v>11.700000000000001</v>
      </c>
      <c r="N8">
        <f t="shared" si="4"/>
        <v>23.400000000000002</v>
      </c>
      <c r="O8">
        <f>+I8*0.1</f>
        <v>23.400000000000002</v>
      </c>
      <c r="P8">
        <f t="shared" si="4"/>
        <v>46.800000000000004</v>
      </c>
    </row>
    <row r="9" spans="1:17" x14ac:dyDescent="0.3">
      <c r="A9" s="100">
        <v>42461</v>
      </c>
      <c r="B9" s="93"/>
      <c r="C9" s="93"/>
      <c r="D9" s="93">
        <v>250</v>
      </c>
      <c r="E9" s="93">
        <v>250</v>
      </c>
      <c r="F9" s="93">
        <f t="shared" si="0"/>
        <v>500</v>
      </c>
      <c r="I9">
        <f t="shared" ref="I9:P9" si="5">SUM(I4:I8)</f>
        <v>2500</v>
      </c>
      <c r="J9">
        <f t="shared" si="5"/>
        <v>2500</v>
      </c>
      <c r="K9" s="101">
        <f t="shared" si="1"/>
        <v>5000</v>
      </c>
      <c r="L9" s="101">
        <f t="shared" si="2"/>
        <v>1</v>
      </c>
      <c r="M9">
        <f t="shared" si="5"/>
        <v>125.00000000000001</v>
      </c>
      <c r="N9">
        <f t="shared" si="5"/>
        <v>250.00000000000003</v>
      </c>
      <c r="O9">
        <f t="shared" si="5"/>
        <v>250.00000000000003</v>
      </c>
      <c r="P9">
        <f t="shared" si="5"/>
        <v>500.00000000000006</v>
      </c>
    </row>
    <row r="10" spans="1:17" x14ac:dyDescent="0.3">
      <c r="A10" s="100">
        <v>42491</v>
      </c>
      <c r="B10" s="93"/>
      <c r="C10" s="93"/>
      <c r="D10" s="93">
        <v>250</v>
      </c>
      <c r="E10" s="93">
        <v>250</v>
      </c>
      <c r="F10" s="93">
        <f t="shared" si="0"/>
        <v>500</v>
      </c>
    </row>
    <row r="11" spans="1:17" x14ac:dyDescent="0.3">
      <c r="A11" s="100">
        <v>42522</v>
      </c>
      <c r="B11" s="93"/>
      <c r="C11" s="93"/>
      <c r="D11" s="93">
        <v>125</v>
      </c>
      <c r="E11" s="93">
        <v>125</v>
      </c>
      <c r="F11" s="93">
        <f t="shared" si="0"/>
        <v>250</v>
      </c>
    </row>
    <row r="12" spans="1:17" x14ac:dyDescent="0.3">
      <c r="A12" s="100">
        <v>42552</v>
      </c>
      <c r="B12" s="93"/>
      <c r="C12" s="93"/>
      <c r="D12" s="93">
        <v>125</v>
      </c>
      <c r="E12" s="93">
        <v>125</v>
      </c>
      <c r="F12" s="93">
        <f t="shared" si="0"/>
        <v>250</v>
      </c>
    </row>
    <row r="13" spans="1:17" x14ac:dyDescent="0.3">
      <c r="A13" s="100">
        <v>42583</v>
      </c>
      <c r="B13" s="93"/>
      <c r="C13" s="93"/>
      <c r="D13" s="93">
        <v>250</v>
      </c>
      <c r="E13" s="93">
        <v>250</v>
      </c>
      <c r="F13" s="93">
        <f t="shared" si="0"/>
        <v>500</v>
      </c>
    </row>
    <row r="14" spans="1:17" x14ac:dyDescent="0.3">
      <c r="A14" s="100">
        <v>42614</v>
      </c>
      <c r="B14" s="93"/>
      <c r="C14" s="93"/>
      <c r="D14" s="93">
        <v>250</v>
      </c>
      <c r="E14" s="93">
        <v>250</v>
      </c>
      <c r="F14" s="93">
        <f t="shared" si="0"/>
        <v>500</v>
      </c>
    </row>
    <row r="15" spans="1:17" x14ac:dyDescent="0.3">
      <c r="A15" s="100">
        <v>42644</v>
      </c>
      <c r="B15" s="93"/>
      <c r="C15" s="93"/>
      <c r="D15" s="93">
        <v>250</v>
      </c>
      <c r="E15" s="93">
        <v>250</v>
      </c>
      <c r="F15" s="93">
        <f t="shared" si="0"/>
        <v>500</v>
      </c>
    </row>
    <row r="16" spans="1:17" x14ac:dyDescent="0.3">
      <c r="A16" s="100">
        <v>42675</v>
      </c>
      <c r="B16" s="93"/>
      <c r="C16" s="93"/>
      <c r="D16" s="93">
        <v>125</v>
      </c>
      <c r="E16" s="93">
        <v>125</v>
      </c>
      <c r="F16" s="93">
        <f t="shared" si="0"/>
        <v>250</v>
      </c>
    </row>
    <row r="17" spans="1:16" x14ac:dyDescent="0.3">
      <c r="A17" s="100">
        <v>42705</v>
      </c>
      <c r="B17" s="93"/>
      <c r="C17" s="93"/>
      <c r="D17" s="93">
        <v>125</v>
      </c>
      <c r="E17" s="93">
        <v>125</v>
      </c>
      <c r="F17" s="93">
        <f t="shared" si="0"/>
        <v>250</v>
      </c>
    </row>
    <row r="18" spans="1:16" x14ac:dyDescent="0.3">
      <c r="A18" s="100">
        <v>42736</v>
      </c>
      <c r="B18" s="93"/>
      <c r="C18" s="93"/>
      <c r="D18" s="93"/>
      <c r="E18" s="93"/>
      <c r="F18" s="93">
        <f t="shared" si="0"/>
        <v>0</v>
      </c>
    </row>
    <row r="19" spans="1:16" x14ac:dyDescent="0.3">
      <c r="A19" s="100">
        <v>42767</v>
      </c>
      <c r="B19" s="93"/>
      <c r="C19" s="93"/>
      <c r="D19" s="93"/>
      <c r="E19" s="93"/>
      <c r="F19" s="93">
        <f t="shared" si="0"/>
        <v>0</v>
      </c>
    </row>
    <row r="20" spans="1:16" x14ac:dyDescent="0.3">
      <c r="A20" s="100">
        <v>42795</v>
      </c>
      <c r="B20" s="93"/>
      <c r="C20" s="93"/>
      <c r="D20" s="93"/>
      <c r="E20" s="93"/>
      <c r="F20" s="93">
        <f t="shared" si="0"/>
        <v>0</v>
      </c>
    </row>
    <row r="21" spans="1:16" x14ac:dyDescent="0.3">
      <c r="A21" s="100">
        <v>42826</v>
      </c>
      <c r="B21" s="93"/>
      <c r="C21" s="93"/>
      <c r="D21" s="93"/>
      <c r="E21" s="93"/>
      <c r="F21" s="93">
        <f t="shared" si="0"/>
        <v>0</v>
      </c>
    </row>
    <row r="22" spans="1:16" x14ac:dyDescent="0.3">
      <c r="A22" s="100">
        <v>42856</v>
      </c>
      <c r="B22" s="93"/>
      <c r="C22" s="93"/>
      <c r="D22" s="93"/>
      <c r="E22" s="93"/>
      <c r="F22" s="93">
        <f t="shared" si="0"/>
        <v>0</v>
      </c>
    </row>
    <row r="23" spans="1:16" x14ac:dyDescent="0.3">
      <c r="A23" s="100">
        <v>42887</v>
      </c>
      <c r="B23" s="93"/>
      <c r="C23" s="93"/>
      <c r="D23" s="93"/>
      <c r="E23" s="93"/>
      <c r="F23" s="93">
        <f t="shared" si="0"/>
        <v>0</v>
      </c>
    </row>
    <row r="24" spans="1:16" x14ac:dyDescent="0.3">
      <c r="A24" s="100"/>
      <c r="B24" s="93">
        <f>SUM(B4:B23)</f>
        <v>1000</v>
      </c>
      <c r="C24" s="93">
        <f t="shared" ref="C24:F24" si="6">SUM(C4:C23)</f>
        <v>1000</v>
      </c>
      <c r="D24" s="93">
        <f t="shared" si="6"/>
        <v>1750</v>
      </c>
      <c r="E24" s="93">
        <f t="shared" si="6"/>
        <v>1750</v>
      </c>
      <c r="F24" s="93">
        <f t="shared" si="6"/>
        <v>5500</v>
      </c>
    </row>
    <row r="26" spans="1:16" x14ac:dyDescent="0.3">
      <c r="B26" s="103">
        <f>500/14</f>
        <v>35.714285714285715</v>
      </c>
      <c r="C26">
        <v>250</v>
      </c>
      <c r="D26">
        <v>250</v>
      </c>
      <c r="E26">
        <v>500</v>
      </c>
      <c r="F26">
        <v>500</v>
      </c>
      <c r="G26">
        <v>500</v>
      </c>
      <c r="H26">
        <v>500</v>
      </c>
      <c r="I26">
        <v>500</v>
      </c>
      <c r="J26">
        <v>250</v>
      </c>
      <c r="K26">
        <v>250</v>
      </c>
      <c r="L26">
        <v>500</v>
      </c>
      <c r="M26">
        <v>500</v>
      </c>
      <c r="N26">
        <v>500</v>
      </c>
      <c r="O26">
        <v>250</v>
      </c>
      <c r="P26">
        <v>250</v>
      </c>
    </row>
    <row r="27" spans="1:16" x14ac:dyDescent="0.3">
      <c r="C27" s="104">
        <f>C26-$B$26</f>
        <v>214.28571428571428</v>
      </c>
      <c r="D27" s="104">
        <f t="shared" ref="D27:P27" si="7">D26-$B$26</f>
        <v>214.28571428571428</v>
      </c>
      <c r="E27" s="104">
        <f t="shared" si="7"/>
        <v>464.28571428571428</v>
      </c>
      <c r="F27" s="104">
        <f t="shared" si="7"/>
        <v>464.28571428571428</v>
      </c>
      <c r="G27" s="104">
        <f t="shared" si="7"/>
        <v>464.28571428571428</v>
      </c>
      <c r="H27" s="104">
        <f t="shared" si="7"/>
        <v>464.28571428571428</v>
      </c>
      <c r="I27" s="104">
        <f t="shared" si="7"/>
        <v>464.28571428571428</v>
      </c>
      <c r="J27" s="104">
        <f t="shared" si="7"/>
        <v>214.28571428571428</v>
      </c>
      <c r="K27" s="104">
        <f t="shared" si="7"/>
        <v>214.28571428571428</v>
      </c>
      <c r="L27" s="104">
        <f t="shared" si="7"/>
        <v>464.28571428571428</v>
      </c>
      <c r="M27" s="104">
        <f t="shared" si="7"/>
        <v>464.28571428571428</v>
      </c>
      <c r="N27" s="104">
        <f t="shared" si="7"/>
        <v>464.28571428571428</v>
      </c>
      <c r="O27" s="104">
        <f t="shared" si="7"/>
        <v>214.28571428571428</v>
      </c>
      <c r="P27" s="104">
        <f t="shared" si="7"/>
        <v>214.28571428571428</v>
      </c>
    </row>
    <row r="28" spans="1:16" x14ac:dyDescent="0.3">
      <c r="C28" s="100">
        <v>42309</v>
      </c>
      <c r="D28" s="100">
        <v>42339</v>
      </c>
      <c r="E28" s="100">
        <v>42370</v>
      </c>
      <c r="F28" s="100">
        <v>42401</v>
      </c>
      <c r="G28" s="100">
        <v>42430</v>
      </c>
      <c r="H28" s="100">
        <v>42461</v>
      </c>
      <c r="I28" s="100">
        <v>42491</v>
      </c>
      <c r="J28" s="100">
        <v>42522</v>
      </c>
      <c r="K28" s="100">
        <v>42552</v>
      </c>
      <c r="L28" s="100">
        <v>42583</v>
      </c>
      <c r="M28" s="100">
        <v>42614</v>
      </c>
      <c r="N28" s="100">
        <v>42644</v>
      </c>
      <c r="O28" s="100">
        <v>42675</v>
      </c>
      <c r="P28" s="100">
        <v>42705</v>
      </c>
    </row>
    <row r="29" spans="1:16" x14ac:dyDescent="0.3">
      <c r="A29" t="s">
        <v>41</v>
      </c>
      <c r="B29">
        <v>0.74960000000000004</v>
      </c>
      <c r="C29" s="104">
        <f>$B$29*C27</f>
        <v>160.62857142857143</v>
      </c>
      <c r="D29" s="104">
        <f t="shared" ref="D29:P29" si="8">$B$29*D27</f>
        <v>160.62857142857143</v>
      </c>
      <c r="E29" s="104">
        <f t="shared" si="8"/>
        <v>348.02857142857147</v>
      </c>
      <c r="F29" s="104">
        <f t="shared" si="8"/>
        <v>348.02857142857147</v>
      </c>
      <c r="G29" s="104">
        <f t="shared" si="8"/>
        <v>348.02857142857147</v>
      </c>
      <c r="H29" s="104">
        <f t="shared" si="8"/>
        <v>348.02857142857147</v>
      </c>
      <c r="I29" s="104">
        <f t="shared" si="8"/>
        <v>348.02857142857147</v>
      </c>
      <c r="J29" s="104">
        <f t="shared" si="8"/>
        <v>160.62857142857143</v>
      </c>
      <c r="K29" s="104">
        <f t="shared" si="8"/>
        <v>160.62857142857143</v>
      </c>
      <c r="L29" s="104">
        <f t="shared" si="8"/>
        <v>348.02857142857147</v>
      </c>
      <c r="M29" s="104">
        <f t="shared" si="8"/>
        <v>348.02857142857147</v>
      </c>
      <c r="N29" s="104">
        <f t="shared" si="8"/>
        <v>348.02857142857147</v>
      </c>
      <c r="O29" s="104">
        <f t="shared" si="8"/>
        <v>160.62857142857143</v>
      </c>
      <c r="P29" s="104">
        <f t="shared" si="8"/>
        <v>160.62857142857143</v>
      </c>
    </row>
    <row r="30" spans="1:16" x14ac:dyDescent="0.3">
      <c r="A30" t="s">
        <v>42</v>
      </c>
      <c r="B30">
        <v>6.7199999999999996E-2</v>
      </c>
      <c r="C30" s="104">
        <f>$B$30*C27</f>
        <v>14.399999999999999</v>
      </c>
      <c r="D30" s="104">
        <f t="shared" ref="D30:P30" si="9">$B$30*D27</f>
        <v>14.399999999999999</v>
      </c>
      <c r="E30" s="104">
        <f t="shared" si="9"/>
        <v>31.2</v>
      </c>
      <c r="F30" s="104">
        <f t="shared" si="9"/>
        <v>31.2</v>
      </c>
      <c r="G30" s="104">
        <f t="shared" si="9"/>
        <v>31.2</v>
      </c>
      <c r="H30" s="104">
        <f t="shared" si="9"/>
        <v>31.2</v>
      </c>
      <c r="I30" s="104">
        <f t="shared" si="9"/>
        <v>31.2</v>
      </c>
      <c r="J30" s="104">
        <f t="shared" si="9"/>
        <v>14.399999999999999</v>
      </c>
      <c r="K30" s="104">
        <f t="shared" si="9"/>
        <v>14.399999999999999</v>
      </c>
      <c r="L30" s="104">
        <f t="shared" si="9"/>
        <v>31.2</v>
      </c>
      <c r="M30" s="104">
        <f t="shared" si="9"/>
        <v>31.2</v>
      </c>
      <c r="N30" s="104">
        <f t="shared" si="9"/>
        <v>31.2</v>
      </c>
      <c r="O30" s="104">
        <f t="shared" si="9"/>
        <v>14.399999999999999</v>
      </c>
      <c r="P30" s="104">
        <f t="shared" si="9"/>
        <v>14.399999999999999</v>
      </c>
    </row>
    <row r="31" spans="1:16" x14ac:dyDescent="0.3">
      <c r="A31" t="s">
        <v>43</v>
      </c>
      <c r="B31" s="105">
        <v>5.1999999999999998E-2</v>
      </c>
      <c r="C31" s="104">
        <f>$B$31*C27</f>
        <v>11.142857142857142</v>
      </c>
      <c r="D31" s="104">
        <f t="shared" ref="D31:P31" si="10">$B$31*D27</f>
        <v>11.142857142857142</v>
      </c>
      <c r="E31" s="104">
        <f t="shared" si="10"/>
        <v>24.142857142857142</v>
      </c>
      <c r="F31" s="104">
        <f t="shared" si="10"/>
        <v>24.142857142857142</v>
      </c>
      <c r="G31" s="104">
        <f t="shared" si="10"/>
        <v>24.142857142857142</v>
      </c>
      <c r="H31" s="104">
        <f t="shared" si="10"/>
        <v>24.142857142857142</v>
      </c>
      <c r="I31" s="104">
        <f t="shared" si="10"/>
        <v>24.142857142857142</v>
      </c>
      <c r="J31" s="104">
        <f t="shared" si="10"/>
        <v>11.142857142857142</v>
      </c>
      <c r="K31" s="104">
        <f t="shared" si="10"/>
        <v>11.142857142857142</v>
      </c>
      <c r="L31" s="104">
        <f t="shared" si="10"/>
        <v>24.142857142857142</v>
      </c>
      <c r="M31" s="104">
        <f t="shared" si="10"/>
        <v>24.142857142857142</v>
      </c>
      <c r="N31" s="104">
        <f t="shared" si="10"/>
        <v>24.142857142857142</v>
      </c>
      <c r="O31" s="104">
        <f t="shared" si="10"/>
        <v>11.142857142857142</v>
      </c>
      <c r="P31" s="104">
        <f t="shared" si="10"/>
        <v>11.142857142857142</v>
      </c>
    </row>
    <row r="32" spans="1:16" x14ac:dyDescent="0.3">
      <c r="A32" t="s">
        <v>44</v>
      </c>
      <c r="B32">
        <v>3.7600000000000001E-2</v>
      </c>
      <c r="C32" s="104">
        <f>$B$32*C27</f>
        <v>8.0571428571428569</v>
      </c>
      <c r="D32" s="104">
        <f t="shared" ref="D32:P32" si="11">$B$32*D27</f>
        <v>8.0571428571428569</v>
      </c>
      <c r="E32" s="104">
        <f t="shared" si="11"/>
        <v>17.457142857142859</v>
      </c>
      <c r="F32" s="104">
        <f t="shared" si="11"/>
        <v>17.457142857142859</v>
      </c>
      <c r="G32" s="104">
        <f t="shared" si="11"/>
        <v>17.457142857142859</v>
      </c>
      <c r="H32" s="104">
        <f t="shared" si="11"/>
        <v>17.457142857142859</v>
      </c>
      <c r="I32" s="104">
        <f t="shared" si="11"/>
        <v>17.457142857142859</v>
      </c>
      <c r="J32" s="104">
        <f t="shared" si="11"/>
        <v>8.0571428571428569</v>
      </c>
      <c r="K32" s="104">
        <f t="shared" si="11"/>
        <v>8.0571428571428569</v>
      </c>
      <c r="L32" s="104">
        <f t="shared" si="11"/>
        <v>17.457142857142859</v>
      </c>
      <c r="M32" s="104">
        <f t="shared" si="11"/>
        <v>17.457142857142859</v>
      </c>
      <c r="N32" s="104">
        <f t="shared" si="11"/>
        <v>17.457142857142859</v>
      </c>
      <c r="O32" s="104">
        <f t="shared" si="11"/>
        <v>8.0571428571428569</v>
      </c>
      <c r="P32" s="104">
        <f t="shared" si="11"/>
        <v>8.0571428571428569</v>
      </c>
    </row>
    <row r="33" spans="1:16" x14ac:dyDescent="0.3">
      <c r="A33" t="s">
        <v>45</v>
      </c>
      <c r="B33">
        <v>9.3600000000000003E-2</v>
      </c>
      <c r="C33" s="104">
        <f>$B$33*C27</f>
        <v>20.057142857142857</v>
      </c>
      <c r="D33" s="104">
        <f t="shared" ref="D33:P33" si="12">$B$33*D27</f>
        <v>20.057142857142857</v>
      </c>
      <c r="E33" s="104">
        <f t="shared" si="12"/>
        <v>43.457142857142856</v>
      </c>
      <c r="F33" s="104">
        <f t="shared" si="12"/>
        <v>43.457142857142856</v>
      </c>
      <c r="G33" s="104">
        <f t="shared" si="12"/>
        <v>43.457142857142856</v>
      </c>
      <c r="H33" s="104">
        <f t="shared" si="12"/>
        <v>43.457142857142856</v>
      </c>
      <c r="I33" s="104">
        <f t="shared" si="12"/>
        <v>43.457142857142856</v>
      </c>
      <c r="J33" s="104">
        <f t="shared" si="12"/>
        <v>20.057142857142857</v>
      </c>
      <c r="K33" s="104">
        <f t="shared" si="12"/>
        <v>20.057142857142857</v>
      </c>
      <c r="L33" s="104">
        <f t="shared" si="12"/>
        <v>43.457142857142856</v>
      </c>
      <c r="M33" s="104">
        <f t="shared" si="12"/>
        <v>43.457142857142856</v>
      </c>
      <c r="N33" s="104">
        <f t="shared" si="12"/>
        <v>43.457142857142856</v>
      </c>
      <c r="O33" s="104">
        <f t="shared" si="12"/>
        <v>20.057142857142857</v>
      </c>
      <c r="P33" s="104">
        <f t="shared" si="12"/>
        <v>20.057142857142857</v>
      </c>
    </row>
  </sheetData>
  <sheetProtection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A8293F9FC5CB4A8BCC1BF82743F98C" ma:contentTypeVersion="3" ma:contentTypeDescription="Create a new document." ma:contentTypeScope="" ma:versionID="1028a266529a90da7a44fbdc05053c0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A5EDB8-B984-4E9F-BA68-F76404B2591C}"/>
</file>

<file path=customXml/itemProps2.xml><?xml version="1.0" encoding="utf-8"?>
<ds:datastoreItem xmlns:ds="http://schemas.openxmlformats.org/officeDocument/2006/customXml" ds:itemID="{75B226EA-BBFD-41FC-BF01-28B84A58A719}"/>
</file>

<file path=customXml/itemProps3.xml><?xml version="1.0" encoding="utf-8"?>
<ds:datastoreItem xmlns:ds="http://schemas.openxmlformats.org/officeDocument/2006/customXml" ds:itemID="{C20493EA-2F25-43ED-9C1D-EE15C5EDF4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Site Summary</vt:lpstr>
      <vt:lpstr>Region (1)</vt:lpstr>
      <vt:lpstr>Region (2)</vt:lpstr>
      <vt:lpstr>Region (3)</vt:lpstr>
      <vt:lpstr>Region (4)</vt:lpstr>
      <vt:lpstr>Region (5)</vt:lpstr>
      <vt:lpstr>Sheet1</vt:lpstr>
      <vt:lpstr>'Region (1)'!month</vt:lpstr>
      <vt:lpstr>'Region (2)'!month</vt:lpstr>
      <vt:lpstr>'Region (3)'!month</vt:lpstr>
      <vt:lpstr>'Region (4)'!month</vt:lpstr>
      <vt:lpstr>'Region (5)'!month</vt:lpstr>
      <vt:lpstr>month</vt:lpstr>
      <vt:lpstr>'Region (1)'!Print_Area</vt:lpstr>
      <vt:lpstr>'Region (2)'!Print_Area</vt:lpstr>
      <vt:lpstr>'Region (3)'!Print_Area</vt:lpstr>
      <vt:lpstr>'Region (4)'!Print_Area</vt:lpstr>
      <vt:lpstr>'Region (5)'!Print_Area</vt:lpstr>
      <vt:lpstr>'Site Summary'!Print_Area</vt:lpstr>
    </vt:vector>
  </TitlesOfParts>
  <Company>MDRC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RA Tracking</dc:title>
  <dc:creator>Keith Olejniczak</dc:creator>
  <cp:lastModifiedBy>Keith Olejniczak</cp:lastModifiedBy>
  <cp:lastPrinted>2015-06-23T14:04:07Z</cp:lastPrinted>
  <dcterms:created xsi:type="dcterms:W3CDTF">2012-05-03T14:07:59Z</dcterms:created>
  <dcterms:modified xsi:type="dcterms:W3CDTF">2015-09-10T23:52:53Z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0x0101000CA8293F9FC5CB4A8BCC1BF82743F98C</vt:lpwstr>
  </property>
</Properties>
</file>