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JTD\JTED\JTED Round 1\Monthly Reports\3-31-24\"/>
    </mc:Choice>
  </mc:AlternateContent>
  <xr:revisionPtr revIDLastSave="0" documentId="13_ncr:1_{4B5B8835-70C8-4657-8086-6C69F495C4C9}" xr6:coauthVersionLast="47" xr6:coauthVersionMax="47" xr10:uidLastSave="{00000000-0000-0000-0000-000000000000}"/>
  <bookViews>
    <workbookView xWindow="-20604" yWindow="-108" windowWidth="20712" windowHeight="11136" xr2:uid="{7D934096-F11C-4BEB-B11C-E40CFC984E92}"/>
  </bookViews>
  <sheets>
    <sheet name="End D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1" l="1"/>
  <c r="P32" i="1"/>
  <c r="P31" i="1"/>
  <c r="O31" i="1"/>
  <c r="P30" i="1"/>
  <c r="O30" i="1"/>
  <c r="N30" i="1"/>
  <c r="P29" i="1"/>
  <c r="O29" i="1"/>
  <c r="N29" i="1"/>
  <c r="M29" i="1"/>
  <c r="P28" i="1"/>
  <c r="O28" i="1"/>
  <c r="N28" i="1"/>
  <c r="M28" i="1"/>
  <c r="L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J25" i="1"/>
  <c r="P24" i="1"/>
  <c r="O24" i="1"/>
  <c r="N24" i="1"/>
  <c r="M24" i="1"/>
  <c r="L24" i="1"/>
  <c r="K24" i="1"/>
  <c r="J24" i="1"/>
  <c r="P23" i="1"/>
  <c r="O23" i="1"/>
  <c r="N23" i="1"/>
  <c r="M23" i="1"/>
  <c r="L23" i="1"/>
  <c r="K23" i="1"/>
  <c r="J23" i="1"/>
  <c r="P22" i="1"/>
  <c r="O22" i="1"/>
  <c r="N22" i="1"/>
  <c r="M22" i="1"/>
  <c r="L22" i="1"/>
  <c r="K22" i="1"/>
  <c r="J22" i="1"/>
  <c r="P21" i="1"/>
  <c r="O21" i="1"/>
  <c r="N21" i="1"/>
  <c r="M21" i="1"/>
  <c r="L21" i="1"/>
  <c r="K21" i="1"/>
  <c r="J21" i="1"/>
  <c r="P20" i="1"/>
  <c r="O20" i="1"/>
  <c r="N20" i="1"/>
  <c r="M20" i="1"/>
  <c r="L20" i="1"/>
  <c r="K20" i="1"/>
  <c r="J20" i="1"/>
  <c r="P19" i="1"/>
  <c r="O19" i="1"/>
  <c r="N19" i="1"/>
  <c r="M19" i="1"/>
  <c r="L19" i="1"/>
  <c r="K19" i="1"/>
  <c r="J19" i="1"/>
  <c r="P18" i="1"/>
  <c r="O18" i="1"/>
  <c r="N18" i="1"/>
  <c r="M18" i="1"/>
  <c r="L18" i="1"/>
  <c r="K18" i="1"/>
  <c r="J18" i="1"/>
  <c r="P17" i="1"/>
  <c r="O17" i="1"/>
  <c r="N17" i="1"/>
  <c r="M17" i="1"/>
  <c r="L17" i="1"/>
  <c r="K17" i="1"/>
  <c r="J17" i="1"/>
  <c r="P16" i="1"/>
  <c r="O16" i="1"/>
  <c r="N16" i="1"/>
  <c r="M16" i="1"/>
  <c r="L16" i="1"/>
  <c r="K16" i="1"/>
  <c r="J16" i="1"/>
  <c r="P15" i="1"/>
  <c r="O15" i="1"/>
  <c r="N15" i="1"/>
  <c r="M15" i="1"/>
  <c r="L15" i="1"/>
  <c r="K15" i="1"/>
  <c r="J15" i="1"/>
  <c r="P14" i="1"/>
  <c r="O14" i="1"/>
  <c r="N14" i="1"/>
  <c r="M14" i="1"/>
  <c r="L14" i="1"/>
  <c r="K14" i="1"/>
  <c r="J14" i="1"/>
  <c r="P13" i="1"/>
  <c r="O13" i="1"/>
  <c r="N13" i="1"/>
  <c r="M13" i="1"/>
  <c r="L13" i="1"/>
  <c r="K13" i="1"/>
  <c r="J13" i="1"/>
  <c r="P12" i="1"/>
  <c r="O12" i="1"/>
  <c r="N12" i="1"/>
  <c r="M12" i="1"/>
  <c r="L12" i="1"/>
  <c r="K12" i="1"/>
  <c r="J12" i="1"/>
  <c r="P11" i="1"/>
  <c r="O11" i="1"/>
  <c r="N11" i="1"/>
  <c r="M11" i="1"/>
  <c r="L11" i="1"/>
  <c r="K11" i="1"/>
  <c r="J11" i="1"/>
  <c r="P10" i="1"/>
  <c r="O10" i="1"/>
  <c r="N10" i="1"/>
  <c r="M10" i="1"/>
  <c r="L10" i="1"/>
  <c r="K10" i="1"/>
  <c r="J10" i="1"/>
  <c r="P9" i="1"/>
  <c r="O9" i="1"/>
  <c r="N9" i="1"/>
  <c r="M9" i="1"/>
  <c r="L9" i="1"/>
  <c r="K9" i="1"/>
  <c r="J9" i="1"/>
  <c r="P8" i="1"/>
  <c r="O8" i="1"/>
  <c r="N8" i="1"/>
  <c r="M8" i="1"/>
  <c r="L8" i="1"/>
  <c r="K8" i="1"/>
  <c r="J8" i="1"/>
  <c r="P7" i="1"/>
  <c r="O7" i="1"/>
  <c r="N7" i="1"/>
  <c r="M7" i="1"/>
  <c r="L7" i="1"/>
  <c r="K7" i="1"/>
  <c r="J7" i="1"/>
  <c r="P6" i="1"/>
  <c r="O6" i="1"/>
  <c r="N6" i="1"/>
  <c r="M6" i="1"/>
  <c r="L6" i="1"/>
  <c r="K6" i="1"/>
  <c r="J6" i="1"/>
  <c r="P5" i="1"/>
  <c r="O5" i="1"/>
  <c r="N5" i="1"/>
  <c r="M5" i="1"/>
  <c r="L5" i="1"/>
  <c r="K5" i="1"/>
  <c r="J5" i="1"/>
  <c r="P4" i="1"/>
  <c r="O4" i="1"/>
  <c r="N4" i="1"/>
  <c r="M4" i="1"/>
  <c r="L4" i="1"/>
  <c r="K4" i="1"/>
  <c r="J4" i="1"/>
  <c r="P3" i="1"/>
  <c r="O3" i="1"/>
  <c r="N3" i="1"/>
  <c r="M3" i="1"/>
  <c r="L3" i="1"/>
  <c r="K3" i="1"/>
  <c r="J3" i="1"/>
  <c r="P2" i="1"/>
  <c r="O2" i="1"/>
  <c r="N2" i="1"/>
  <c r="M2" i="1"/>
  <c r="L2" i="1"/>
  <c r="K2" i="1"/>
  <c r="J2" i="1"/>
</calcChain>
</file>

<file path=xl/sharedStrings.xml><?xml version="1.0" encoding="utf-8"?>
<sst xmlns="http://schemas.openxmlformats.org/spreadsheetml/2006/main" count="88" uniqueCount="68">
  <si>
    <t>Rosa's JTED Grants</t>
  </si>
  <si>
    <t>Grant End Dates</t>
  </si>
  <si>
    <t>3/31/24 Expended</t>
  </si>
  <si>
    <t>3/31/24 Enrolled</t>
  </si>
  <si>
    <t>Term in Months</t>
  </si>
  <si>
    <t>Month of  Grant Cycle</t>
  </si>
  <si>
    <t>24 Months - 4/30/24 Expenditure Rate</t>
  </si>
  <si>
    <t>26 Months - 6/30/24 Expenditure Rate</t>
  </si>
  <si>
    <t>27 Months - 7/31/24 Expenditure Rate</t>
  </si>
  <si>
    <t>28 Months - 8/31/24 Expenditure Rate</t>
  </si>
  <si>
    <t>29 Months - 9/30/24 Expenditure Rate</t>
  </si>
  <si>
    <t>30 Months - 10/31/24 Expenditure Rate</t>
  </si>
  <si>
    <t>32 Months - 12/31/24 Expenditure Rate</t>
  </si>
  <si>
    <t>04 SIU</t>
  </si>
  <si>
    <t>may</t>
  </si>
  <si>
    <t>06 Chicago Women in Trades</t>
  </si>
  <si>
    <t>jun</t>
  </si>
  <si>
    <t>08 Community Assistance Programs</t>
  </si>
  <si>
    <t>jul</t>
  </si>
  <si>
    <t>14 Greater West Town Community Development</t>
  </si>
  <si>
    <t>aug</t>
  </si>
  <si>
    <t>19 Inspiration Corporation</t>
  </si>
  <si>
    <t>sep</t>
  </si>
  <si>
    <t>20 Jane Addams Resource Corp</t>
  </si>
  <si>
    <t>oct</t>
  </si>
  <si>
    <t>25 McHenry County College</t>
  </si>
  <si>
    <t>nov</t>
  </si>
  <si>
    <t>26 Metropolitan Family Services</t>
  </si>
  <si>
    <t>dec</t>
  </si>
  <si>
    <t>27 Midwest Asian Health Assoc</t>
  </si>
  <si>
    <t>jan</t>
  </si>
  <si>
    <t>28 National Able Network</t>
  </si>
  <si>
    <t>feb</t>
  </si>
  <si>
    <t>30 OAI, Inc.</t>
  </si>
  <si>
    <t>mar</t>
  </si>
  <si>
    <t>32 Revolution Workshop</t>
  </si>
  <si>
    <t>apr</t>
  </si>
  <si>
    <t>33 Rincon Family Services</t>
  </si>
  <si>
    <t>40 The City of Rockford (BR only)</t>
  </si>
  <si>
    <t>42 Youth Job Center</t>
  </si>
  <si>
    <t>05 Central States SER</t>
  </si>
  <si>
    <t>09 Comp Comm Solutions</t>
  </si>
  <si>
    <t>35 South Suburban College (BR only)</t>
  </si>
  <si>
    <t>39 The Chicago Lighthouse for the Blind</t>
  </si>
  <si>
    <t>41 Township HS Dist 214</t>
  </si>
  <si>
    <t>44 YWCA Northwestern IL</t>
  </si>
  <si>
    <t>11 EDDR Foundation</t>
  </si>
  <si>
    <t>13 Governors State University</t>
  </si>
  <si>
    <t>18 IMA</t>
  </si>
  <si>
    <t>23 Management Training &amp; Consulting Corp</t>
  </si>
  <si>
    <t>29 North Lawndale Emplyment Network</t>
  </si>
  <si>
    <t>17 Hope Center Foundation</t>
  </si>
  <si>
    <t>37 Spero Family Services</t>
  </si>
  <si>
    <t>02 AACF</t>
  </si>
  <si>
    <t>01 A Safe Haven Foundation</t>
  </si>
  <si>
    <t>24 Mfg Renaissance</t>
  </si>
  <si>
    <t>03 Bella Ease</t>
  </si>
  <si>
    <t>07 Wilbur Wright</t>
  </si>
  <si>
    <t>10 Cunningham Children's Home</t>
  </si>
  <si>
    <t>12 Evanston Rebuilding Warehouse</t>
  </si>
  <si>
    <t>16 HIRE 360 (BR only)</t>
  </si>
  <si>
    <t>21 Lester &amp; Rosalie Anixter Center</t>
  </si>
  <si>
    <t>22 Macon County</t>
  </si>
  <si>
    <t>31 Quad County Urban League</t>
  </si>
  <si>
    <t>34 Rome's Joy Catering</t>
  </si>
  <si>
    <t>36 Southwestern IL College</t>
  </si>
  <si>
    <t>38 St. Paul Church of God (BR only)</t>
  </si>
  <si>
    <t>43 YWCA Metro Chicago (BR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</si>
</sst>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2060"/>
      <name val="Calibri"/>
      <family val="2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11" fillId="0" borderId="0"/>
  </cellStyleXfs>
  <cellXfs count="57">
    <xf numFmtId="0" fontId="0" fillId="0" borderId="0" xfId="0"/>
    <xf numFmtId="0" fontId="3" fillId="0" borderId="1" xfId="2" applyFont="1" applyBorder="1" applyAlignment="1">
      <alignment wrapText="1"/>
    </xf>
    <xf numFmtId="0" fontId="4" fillId="0" borderId="1" xfId="2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3" xfId="2" applyFont="1" applyBorder="1" applyAlignment="1">
      <alignment wrapText="1"/>
    </xf>
    <xf numFmtId="14" fontId="7" fillId="0" borderId="4" xfId="2" applyNumberFormat="1" applyFont="1" applyBorder="1" applyAlignment="1">
      <alignment horizontal="center" wrapText="1"/>
    </xf>
    <xf numFmtId="9" fontId="8" fillId="2" borderId="4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3" borderId="0" xfId="0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9" fillId="0" borderId="3" xfId="2" applyFont="1" applyBorder="1" applyAlignment="1">
      <alignment wrapText="1"/>
    </xf>
    <xf numFmtId="9" fontId="8" fillId="4" borderId="4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4" xfId="2" applyFont="1" applyBorder="1" applyAlignment="1">
      <alignment wrapText="1"/>
    </xf>
    <xf numFmtId="14" fontId="6" fillId="0" borderId="4" xfId="2" applyNumberFormat="1" applyFont="1" applyBorder="1" applyAlignment="1">
      <alignment horizontal="center" wrapText="1"/>
    </xf>
    <xf numFmtId="9" fontId="8" fillId="3" borderId="4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8" fillId="0" borderId="8" xfId="0" applyFont="1" applyBorder="1"/>
    <xf numFmtId="0" fontId="10" fillId="0" borderId="3" xfId="0" applyFont="1" applyBorder="1" applyAlignment="1">
      <alignment horizontal="left" wrapText="1"/>
    </xf>
    <xf numFmtId="14" fontId="10" fillId="0" borderId="4" xfId="0" applyNumberFormat="1" applyFont="1" applyBorder="1" applyAlignment="1">
      <alignment horizontal="center" wrapText="1"/>
    </xf>
    <xf numFmtId="16" fontId="8" fillId="0" borderId="0" xfId="0" applyNumberFormat="1" applyFont="1"/>
    <xf numFmtId="0" fontId="10" fillId="0" borderId="4" xfId="3" applyFont="1" applyBorder="1" applyAlignment="1">
      <alignment horizontal="left" wrapText="1"/>
    </xf>
    <xf numFmtId="0" fontId="6" fillId="0" borderId="4" xfId="2" applyFont="1" applyBorder="1" applyAlignment="1">
      <alignment wrapText="1"/>
    </xf>
    <xf numFmtId="0" fontId="0" fillId="0" borderId="3" xfId="0" applyBorder="1" applyAlignment="1">
      <alignment horizontal="center"/>
    </xf>
    <xf numFmtId="0" fontId="8" fillId="4" borderId="0" xfId="0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12" fillId="0" borderId="4" xfId="3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8" fillId="2" borderId="0" xfId="0" applyFont="1" applyFill="1" applyAlignment="1">
      <alignment horizontal="center"/>
    </xf>
    <xf numFmtId="10" fontId="0" fillId="2" borderId="0" xfId="1" applyNumberFormat="1" applyFont="1" applyFill="1" applyAlignment="1">
      <alignment horizontal="center"/>
    </xf>
    <xf numFmtId="0" fontId="8" fillId="0" borderId="10" xfId="0" applyFont="1" applyBorder="1"/>
    <xf numFmtId="0" fontId="8" fillId="2" borderId="11" xfId="0" applyFont="1" applyFill="1" applyBorder="1" applyAlignment="1">
      <alignment horizontal="center"/>
    </xf>
    <xf numFmtId="10" fontId="0" fillId="2" borderId="11" xfId="1" applyNumberFormat="1" applyFont="1" applyFill="1" applyBorder="1" applyAlignment="1">
      <alignment horizontal="center"/>
    </xf>
    <xf numFmtId="10" fontId="0" fillId="2" borderId="12" xfId="1" applyNumberFormat="1" applyFont="1" applyFill="1" applyBorder="1" applyAlignment="1">
      <alignment horizontal="center"/>
    </xf>
    <xf numFmtId="0" fontId="8" fillId="0" borderId="13" xfId="0" applyFont="1" applyBorder="1"/>
    <xf numFmtId="0" fontId="8" fillId="2" borderId="13" xfId="0" applyFont="1" applyFill="1" applyBorder="1" applyAlignment="1">
      <alignment horizontal="center"/>
    </xf>
    <xf numFmtId="10" fontId="0" fillId="2" borderId="13" xfId="1" applyNumberFormat="1" applyFont="1" applyFill="1" applyBorder="1" applyAlignment="1">
      <alignment horizontal="center"/>
    </xf>
    <xf numFmtId="10" fontId="0" fillId="2" borderId="0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0" fontId="0" fillId="0" borderId="0" xfId="1" applyNumberFormat="1" applyFont="1" applyFill="1" applyAlignment="1"/>
    <xf numFmtId="0" fontId="8" fillId="0" borderId="13" xfId="0" applyFont="1" applyBorder="1" applyAlignment="1">
      <alignment horizontal="center"/>
    </xf>
    <xf numFmtId="10" fontId="0" fillId="0" borderId="13" xfId="1" applyNumberFormat="1" applyFont="1" applyFill="1" applyBorder="1" applyAlignment="1"/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10" fontId="0" fillId="0" borderId="11" xfId="1" applyNumberFormat="1" applyFont="1" applyFill="1" applyBorder="1" applyAlignment="1"/>
    <xf numFmtId="10" fontId="0" fillId="0" borderId="11" xfId="1" applyNumberFormat="1" applyFont="1" applyFill="1" applyBorder="1" applyAlignment="1">
      <alignment horizontal="center"/>
    </xf>
    <xf numFmtId="10" fontId="0" fillId="0" borderId="0" xfId="1" applyNumberFormat="1" applyFont="1" applyFill="1" applyAlignment="1">
      <alignment horizontal="center"/>
    </xf>
    <xf numFmtId="10" fontId="0" fillId="0" borderId="13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9" fontId="8" fillId="0" borderId="0" xfId="1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4">
    <cellStyle name="Normal" xfId="0" builtinId="0"/>
    <cellStyle name="Normal 2" xfId="2" xr:uid="{F5234CC3-6FC0-4681-8551-2A9415AF9820}"/>
    <cellStyle name="Normal_Sheet1" xfId="3" xr:uid="{2FE8BF54-26B9-42DD-AE66-AFC6D23D126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569BE-67B2-4CA9-A78B-47D1A9775A47}">
  <dimension ref="A1:S50"/>
  <sheetViews>
    <sheetView tabSelected="1" topLeftCell="A4" zoomScaleNormal="100" workbookViewId="0">
      <selection activeCell="C17" sqref="C17"/>
    </sheetView>
  </sheetViews>
  <sheetFormatPr defaultRowHeight="14.4" x14ac:dyDescent="0.3"/>
  <cols>
    <col min="1" max="1" width="38.5546875" customWidth="1"/>
    <col min="2" max="2" width="11.44140625" style="10" customWidth="1"/>
    <col min="3" max="3" width="9.5546875" style="55" customWidth="1"/>
    <col min="4" max="4" width="8.109375" style="55" customWidth="1"/>
    <col min="5" max="5" width="8.88671875" style="10" customWidth="1"/>
    <col min="6" max="6" width="2.88671875" style="10" customWidth="1"/>
    <col min="7" max="7" width="6.88671875" customWidth="1"/>
    <col min="8" max="8" width="5" style="54" customWidth="1"/>
    <col min="9" max="9" width="3.44140625" style="10" customWidth="1"/>
    <col min="10" max="10" width="9.6640625" customWidth="1"/>
    <col min="11" max="11" width="9.5546875" customWidth="1"/>
    <col min="12" max="12" width="9.44140625" customWidth="1"/>
    <col min="13" max="13" width="9.33203125" customWidth="1"/>
    <col min="14" max="14" width="9.44140625" customWidth="1"/>
    <col min="15" max="16" width="9.6640625" customWidth="1"/>
  </cols>
  <sheetData>
    <row r="1" spans="1:16" ht="49.2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/>
      <c r="H1" s="56" t="s">
        <v>5</v>
      </c>
      <c r="I1" s="56"/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</row>
    <row r="2" spans="1:16" ht="14.4" customHeight="1" x14ac:dyDescent="0.3">
      <c r="A2" s="6" t="s">
        <v>13</v>
      </c>
      <c r="B2" s="7">
        <v>45412</v>
      </c>
      <c r="C2" s="8">
        <v>0.89</v>
      </c>
      <c r="D2" s="8">
        <v>0.94</v>
      </c>
      <c r="E2" s="9">
        <v>24</v>
      </c>
      <c r="G2">
        <v>2022</v>
      </c>
      <c r="H2" s="11" t="s">
        <v>14</v>
      </c>
      <c r="I2" s="12">
        <v>1</v>
      </c>
      <c r="J2" s="13">
        <f t="shared" ref="J2:J25" si="0">I2/24</f>
        <v>4.1666666666666664E-2</v>
      </c>
      <c r="K2" s="13">
        <f t="shared" ref="K2:K27" si="1">I2/26</f>
        <v>3.8461538461538464E-2</v>
      </c>
      <c r="L2" s="13">
        <f t="shared" ref="L2:L28" si="2">I2/27</f>
        <v>3.7037037037037035E-2</v>
      </c>
      <c r="M2" s="13">
        <f t="shared" ref="M2:M29" si="3">I2/28</f>
        <v>3.5714285714285712E-2</v>
      </c>
      <c r="N2" s="13">
        <f t="shared" ref="N2:N30" si="4">I2/29</f>
        <v>3.4482758620689655E-2</v>
      </c>
      <c r="O2" s="13">
        <f t="shared" ref="O2:O31" si="5">I2/30</f>
        <v>3.3333333333333333E-2</v>
      </c>
      <c r="P2" s="13">
        <f>1/32</f>
        <v>3.125E-2</v>
      </c>
    </row>
    <row r="3" spans="1:16" ht="14.4" customHeight="1" x14ac:dyDescent="0.3">
      <c r="A3" s="14" t="s">
        <v>15</v>
      </c>
      <c r="B3" s="7">
        <v>45412</v>
      </c>
      <c r="C3" s="15">
        <v>0.78</v>
      </c>
      <c r="D3" s="8">
        <v>1.05</v>
      </c>
      <c r="E3" s="16">
        <v>24</v>
      </c>
      <c r="H3" s="11" t="s">
        <v>16</v>
      </c>
      <c r="I3" s="12">
        <v>2</v>
      </c>
      <c r="J3" s="13">
        <f t="shared" si="0"/>
        <v>8.3333333333333329E-2</v>
      </c>
      <c r="K3" s="13">
        <f t="shared" si="1"/>
        <v>7.6923076923076927E-2</v>
      </c>
      <c r="L3" s="13">
        <f t="shared" si="2"/>
        <v>7.407407407407407E-2</v>
      </c>
      <c r="M3" s="13">
        <f t="shared" si="3"/>
        <v>7.1428571428571425E-2</v>
      </c>
      <c r="N3" s="13">
        <f t="shared" si="4"/>
        <v>6.8965517241379309E-2</v>
      </c>
      <c r="O3" s="13">
        <f t="shared" si="5"/>
        <v>6.6666666666666666E-2</v>
      </c>
      <c r="P3" s="13">
        <f>2/32</f>
        <v>6.25E-2</v>
      </c>
    </row>
    <row r="4" spans="1:16" ht="14.4" customHeight="1" x14ac:dyDescent="0.3">
      <c r="A4" s="14" t="s">
        <v>17</v>
      </c>
      <c r="B4" s="7">
        <v>45412</v>
      </c>
      <c r="C4" s="8">
        <v>0.91</v>
      </c>
      <c r="D4" s="8">
        <v>2.27</v>
      </c>
      <c r="E4" s="16">
        <v>24</v>
      </c>
      <c r="H4" s="11" t="s">
        <v>18</v>
      </c>
      <c r="I4" s="12">
        <v>3</v>
      </c>
      <c r="J4" s="13">
        <f t="shared" si="0"/>
        <v>0.125</v>
      </c>
      <c r="K4" s="13">
        <f t="shared" si="1"/>
        <v>0.11538461538461539</v>
      </c>
      <c r="L4" s="13">
        <f t="shared" si="2"/>
        <v>0.1111111111111111</v>
      </c>
      <c r="M4" s="13">
        <f t="shared" si="3"/>
        <v>0.10714285714285714</v>
      </c>
      <c r="N4" s="13">
        <f t="shared" si="4"/>
        <v>0.10344827586206896</v>
      </c>
      <c r="O4" s="13">
        <f t="shared" si="5"/>
        <v>0.1</v>
      </c>
      <c r="P4" s="13">
        <f>3/32</f>
        <v>9.375E-2</v>
      </c>
    </row>
    <row r="5" spans="1:16" ht="14.4" customHeight="1" x14ac:dyDescent="0.3">
      <c r="A5" s="17" t="s">
        <v>19</v>
      </c>
      <c r="B5" s="7">
        <v>45412</v>
      </c>
      <c r="C5" s="8">
        <v>0.99</v>
      </c>
      <c r="D5" s="8">
        <v>0.95</v>
      </c>
      <c r="E5" s="16">
        <v>24</v>
      </c>
      <c r="H5" s="11" t="s">
        <v>20</v>
      </c>
      <c r="I5" s="12">
        <v>4</v>
      </c>
      <c r="J5" s="13">
        <f t="shared" si="0"/>
        <v>0.16666666666666666</v>
      </c>
      <c r="K5" s="13">
        <f t="shared" si="1"/>
        <v>0.15384615384615385</v>
      </c>
      <c r="L5" s="13">
        <f t="shared" si="2"/>
        <v>0.14814814814814814</v>
      </c>
      <c r="M5" s="13">
        <f t="shared" si="3"/>
        <v>0.14285714285714285</v>
      </c>
      <c r="N5" s="13">
        <f t="shared" si="4"/>
        <v>0.13793103448275862</v>
      </c>
      <c r="O5" s="13">
        <f t="shared" si="5"/>
        <v>0.13333333333333333</v>
      </c>
      <c r="P5" s="13">
        <f>4/32</f>
        <v>0.125</v>
      </c>
    </row>
    <row r="6" spans="1:16" ht="14.4" customHeight="1" x14ac:dyDescent="0.3">
      <c r="A6" s="17" t="s">
        <v>21</v>
      </c>
      <c r="B6" s="7">
        <v>45412</v>
      </c>
      <c r="C6" s="15">
        <v>0.77</v>
      </c>
      <c r="D6" s="8">
        <v>1.32</v>
      </c>
      <c r="E6" s="16">
        <v>24</v>
      </c>
      <c r="H6" s="11" t="s">
        <v>22</v>
      </c>
      <c r="I6" s="12">
        <v>5</v>
      </c>
      <c r="J6" s="13">
        <f t="shared" si="0"/>
        <v>0.20833333333333334</v>
      </c>
      <c r="K6" s="13">
        <f t="shared" si="1"/>
        <v>0.19230769230769232</v>
      </c>
      <c r="L6" s="13">
        <f t="shared" si="2"/>
        <v>0.18518518518518517</v>
      </c>
      <c r="M6" s="13">
        <f t="shared" si="3"/>
        <v>0.17857142857142858</v>
      </c>
      <c r="N6" s="13">
        <f t="shared" si="4"/>
        <v>0.17241379310344829</v>
      </c>
      <c r="O6" s="13">
        <f t="shared" si="5"/>
        <v>0.16666666666666666</v>
      </c>
      <c r="P6" s="13">
        <f>5/32</f>
        <v>0.15625</v>
      </c>
    </row>
    <row r="7" spans="1:16" ht="14.4" customHeight="1" x14ac:dyDescent="0.3">
      <c r="A7" s="17" t="s">
        <v>23</v>
      </c>
      <c r="B7" s="7">
        <v>45412</v>
      </c>
      <c r="C7" s="15">
        <v>0.82</v>
      </c>
      <c r="D7" s="15">
        <v>0.77</v>
      </c>
      <c r="E7" s="16">
        <v>24</v>
      </c>
      <c r="H7" s="11" t="s">
        <v>24</v>
      </c>
      <c r="I7" s="12">
        <v>6</v>
      </c>
      <c r="J7" s="13">
        <f t="shared" si="0"/>
        <v>0.25</v>
      </c>
      <c r="K7" s="13">
        <f t="shared" si="1"/>
        <v>0.23076923076923078</v>
      </c>
      <c r="L7" s="13">
        <f t="shared" si="2"/>
        <v>0.22222222222222221</v>
      </c>
      <c r="M7" s="13">
        <f t="shared" si="3"/>
        <v>0.21428571428571427</v>
      </c>
      <c r="N7" s="13">
        <f t="shared" si="4"/>
        <v>0.20689655172413793</v>
      </c>
      <c r="O7" s="13">
        <f t="shared" si="5"/>
        <v>0.2</v>
      </c>
      <c r="P7" s="13">
        <f>6/32</f>
        <v>0.1875</v>
      </c>
    </row>
    <row r="8" spans="1:16" ht="14.4" customHeight="1" x14ac:dyDescent="0.3">
      <c r="A8" s="6" t="s">
        <v>25</v>
      </c>
      <c r="B8" s="18">
        <v>45412</v>
      </c>
      <c r="C8" s="8">
        <v>0.92</v>
      </c>
      <c r="D8" s="15">
        <v>0.83</v>
      </c>
      <c r="E8" s="16">
        <v>24</v>
      </c>
      <c r="H8" s="11" t="s">
        <v>26</v>
      </c>
      <c r="I8" s="12">
        <v>7</v>
      </c>
      <c r="J8" s="13">
        <f t="shared" si="0"/>
        <v>0.29166666666666669</v>
      </c>
      <c r="K8" s="13">
        <f t="shared" si="1"/>
        <v>0.26923076923076922</v>
      </c>
      <c r="L8" s="13">
        <f t="shared" si="2"/>
        <v>0.25925925925925924</v>
      </c>
      <c r="M8" s="13">
        <f t="shared" si="3"/>
        <v>0.25</v>
      </c>
      <c r="N8" s="13">
        <f t="shared" si="4"/>
        <v>0.2413793103448276</v>
      </c>
      <c r="O8" s="13">
        <f t="shared" si="5"/>
        <v>0.23333333333333334</v>
      </c>
      <c r="P8" s="13">
        <f>7/32</f>
        <v>0.21875</v>
      </c>
    </row>
    <row r="9" spans="1:16" ht="14.4" customHeight="1" x14ac:dyDescent="0.3">
      <c r="A9" s="17" t="s">
        <v>27</v>
      </c>
      <c r="B9" s="7">
        <v>45412</v>
      </c>
      <c r="C9" s="19">
        <v>0.42</v>
      </c>
      <c r="D9" s="8">
        <v>1.23</v>
      </c>
      <c r="E9" s="16">
        <v>24</v>
      </c>
      <c r="F9" s="20"/>
      <c r="G9" s="21"/>
      <c r="H9" s="22" t="s">
        <v>28</v>
      </c>
      <c r="I9" s="12">
        <v>8</v>
      </c>
      <c r="J9" s="13">
        <f t="shared" si="0"/>
        <v>0.33333333333333331</v>
      </c>
      <c r="K9" s="13">
        <f t="shared" si="1"/>
        <v>0.30769230769230771</v>
      </c>
      <c r="L9" s="13">
        <f t="shared" si="2"/>
        <v>0.29629629629629628</v>
      </c>
      <c r="M9" s="13">
        <f t="shared" si="3"/>
        <v>0.2857142857142857</v>
      </c>
      <c r="N9" s="13">
        <f t="shared" si="4"/>
        <v>0.27586206896551724</v>
      </c>
      <c r="O9" s="13">
        <f t="shared" si="5"/>
        <v>0.26666666666666666</v>
      </c>
      <c r="P9" s="13">
        <f>8/32</f>
        <v>0.25</v>
      </c>
    </row>
    <row r="10" spans="1:16" ht="14.4" customHeight="1" x14ac:dyDescent="0.3">
      <c r="A10" s="23" t="s">
        <v>29</v>
      </c>
      <c r="B10" s="24">
        <v>45412</v>
      </c>
      <c r="C10" s="8">
        <v>0.89</v>
      </c>
      <c r="D10" s="8">
        <v>1.02</v>
      </c>
      <c r="E10" s="16">
        <v>24</v>
      </c>
      <c r="G10">
        <v>2023</v>
      </c>
      <c r="H10" s="25" t="s">
        <v>30</v>
      </c>
      <c r="I10" s="12">
        <v>9</v>
      </c>
      <c r="J10" s="13">
        <f t="shared" si="0"/>
        <v>0.375</v>
      </c>
      <c r="K10" s="13">
        <f t="shared" si="1"/>
        <v>0.34615384615384615</v>
      </c>
      <c r="L10" s="13">
        <f t="shared" si="2"/>
        <v>0.33333333333333331</v>
      </c>
      <c r="M10" s="13">
        <f t="shared" si="3"/>
        <v>0.32142857142857145</v>
      </c>
      <c r="N10" s="13">
        <f t="shared" si="4"/>
        <v>0.31034482758620691</v>
      </c>
      <c r="O10" s="13">
        <f t="shared" si="5"/>
        <v>0.3</v>
      </c>
      <c r="P10" s="13">
        <f>9/32</f>
        <v>0.28125</v>
      </c>
    </row>
    <row r="11" spans="1:16" ht="14.4" customHeight="1" x14ac:dyDescent="0.3">
      <c r="A11" s="26" t="s">
        <v>31</v>
      </c>
      <c r="B11" s="24">
        <v>45412</v>
      </c>
      <c r="C11" s="8">
        <v>0.98</v>
      </c>
      <c r="D11" s="8">
        <v>1.33</v>
      </c>
      <c r="E11" s="16">
        <v>24</v>
      </c>
      <c r="H11" s="11" t="s">
        <v>32</v>
      </c>
      <c r="I11" s="12">
        <v>10</v>
      </c>
      <c r="J11" s="13">
        <f t="shared" si="0"/>
        <v>0.41666666666666669</v>
      </c>
      <c r="K11" s="13">
        <f t="shared" si="1"/>
        <v>0.38461538461538464</v>
      </c>
      <c r="L11" s="13">
        <f t="shared" si="2"/>
        <v>0.37037037037037035</v>
      </c>
      <c r="M11" s="13">
        <f t="shared" si="3"/>
        <v>0.35714285714285715</v>
      </c>
      <c r="N11" s="13">
        <f t="shared" si="4"/>
        <v>0.34482758620689657</v>
      </c>
      <c r="O11" s="13">
        <f t="shared" si="5"/>
        <v>0.33333333333333331</v>
      </c>
      <c r="P11" s="13">
        <f>10/32</f>
        <v>0.3125</v>
      </c>
    </row>
    <row r="12" spans="1:16" ht="14.4" customHeight="1" x14ac:dyDescent="0.3">
      <c r="A12" s="26" t="s">
        <v>33</v>
      </c>
      <c r="B12" s="24">
        <v>45412</v>
      </c>
      <c r="C12" s="15">
        <v>0.82</v>
      </c>
      <c r="D12" s="8">
        <v>1.26</v>
      </c>
      <c r="E12" s="16">
        <v>24</v>
      </c>
      <c r="H12" s="11" t="s">
        <v>34</v>
      </c>
      <c r="I12" s="12">
        <v>11</v>
      </c>
      <c r="J12" s="13">
        <f t="shared" si="0"/>
        <v>0.45833333333333331</v>
      </c>
      <c r="K12" s="13">
        <f t="shared" si="1"/>
        <v>0.42307692307692307</v>
      </c>
      <c r="L12" s="13">
        <f t="shared" si="2"/>
        <v>0.40740740740740738</v>
      </c>
      <c r="M12" s="13">
        <f t="shared" si="3"/>
        <v>0.39285714285714285</v>
      </c>
      <c r="N12" s="13">
        <f t="shared" si="4"/>
        <v>0.37931034482758619</v>
      </c>
      <c r="O12" s="13">
        <f t="shared" si="5"/>
        <v>0.36666666666666664</v>
      </c>
      <c r="P12" s="13">
        <f>11/32</f>
        <v>0.34375</v>
      </c>
    </row>
    <row r="13" spans="1:16" ht="14.4" customHeight="1" x14ac:dyDescent="0.3">
      <c r="A13" s="26" t="s">
        <v>35</v>
      </c>
      <c r="B13" s="24">
        <v>45412</v>
      </c>
      <c r="C13" s="8">
        <v>1</v>
      </c>
      <c r="D13" s="8">
        <v>1</v>
      </c>
      <c r="E13" s="16">
        <v>24</v>
      </c>
      <c r="H13" s="11" t="s">
        <v>36</v>
      </c>
      <c r="I13" s="12">
        <v>12</v>
      </c>
      <c r="J13" s="13">
        <f t="shared" si="0"/>
        <v>0.5</v>
      </c>
      <c r="K13" s="13">
        <f t="shared" si="1"/>
        <v>0.46153846153846156</v>
      </c>
      <c r="L13" s="13">
        <f t="shared" si="2"/>
        <v>0.44444444444444442</v>
      </c>
      <c r="M13" s="13">
        <f t="shared" si="3"/>
        <v>0.42857142857142855</v>
      </c>
      <c r="N13" s="13">
        <f t="shared" si="4"/>
        <v>0.41379310344827586</v>
      </c>
      <c r="O13" s="13">
        <f t="shared" si="5"/>
        <v>0.4</v>
      </c>
      <c r="P13" s="13">
        <f>12/32</f>
        <v>0.375</v>
      </c>
    </row>
    <row r="14" spans="1:16" ht="14.4" customHeight="1" x14ac:dyDescent="0.3">
      <c r="A14" s="27" t="s">
        <v>37</v>
      </c>
      <c r="B14" s="24">
        <v>45412</v>
      </c>
      <c r="C14" s="15">
        <v>0.86</v>
      </c>
      <c r="D14" s="8">
        <v>1.04</v>
      </c>
      <c r="E14" s="16">
        <v>24</v>
      </c>
      <c r="H14" s="11" t="s">
        <v>14</v>
      </c>
      <c r="I14" s="12">
        <v>13</v>
      </c>
      <c r="J14" s="13">
        <f t="shared" si="0"/>
        <v>0.54166666666666663</v>
      </c>
      <c r="K14" s="13">
        <f t="shared" si="1"/>
        <v>0.5</v>
      </c>
      <c r="L14" s="13">
        <f t="shared" si="2"/>
        <v>0.48148148148148145</v>
      </c>
      <c r="M14" s="13">
        <f t="shared" si="3"/>
        <v>0.4642857142857143</v>
      </c>
      <c r="N14" s="13">
        <f t="shared" si="4"/>
        <v>0.44827586206896552</v>
      </c>
      <c r="O14" s="13">
        <f t="shared" si="5"/>
        <v>0.43333333333333335</v>
      </c>
      <c r="P14" s="13">
        <f>13/32</f>
        <v>0.40625</v>
      </c>
    </row>
    <row r="15" spans="1:16" ht="14.4" customHeight="1" x14ac:dyDescent="0.3">
      <c r="A15" s="27" t="s">
        <v>38</v>
      </c>
      <c r="B15" s="7">
        <v>45412</v>
      </c>
      <c r="C15" s="8">
        <v>1</v>
      </c>
      <c r="D15" s="8">
        <v>1.69</v>
      </c>
      <c r="E15" s="28">
        <v>24</v>
      </c>
      <c r="H15" s="11" t="s">
        <v>16</v>
      </c>
      <c r="I15" s="12">
        <v>14</v>
      </c>
      <c r="J15" s="13">
        <f t="shared" si="0"/>
        <v>0.58333333333333337</v>
      </c>
      <c r="K15" s="13">
        <f t="shared" si="1"/>
        <v>0.53846153846153844</v>
      </c>
      <c r="L15" s="13">
        <f t="shared" si="2"/>
        <v>0.51851851851851849</v>
      </c>
      <c r="M15" s="13">
        <f t="shared" si="3"/>
        <v>0.5</v>
      </c>
      <c r="N15" s="13">
        <f t="shared" si="4"/>
        <v>0.48275862068965519</v>
      </c>
      <c r="O15" s="13">
        <f t="shared" si="5"/>
        <v>0.46666666666666667</v>
      </c>
      <c r="P15" s="13">
        <f>14/32</f>
        <v>0.4375</v>
      </c>
    </row>
    <row r="16" spans="1:16" ht="14.4" customHeight="1" x14ac:dyDescent="0.3">
      <c r="B16"/>
      <c r="C16"/>
      <c r="D16"/>
      <c r="E16"/>
      <c r="H16" s="11" t="s">
        <v>18</v>
      </c>
      <c r="I16" s="12">
        <v>15</v>
      </c>
      <c r="J16" s="13">
        <f t="shared" si="0"/>
        <v>0.625</v>
      </c>
      <c r="K16" s="13">
        <f t="shared" si="1"/>
        <v>0.57692307692307687</v>
      </c>
      <c r="L16" s="13">
        <f t="shared" si="2"/>
        <v>0.55555555555555558</v>
      </c>
      <c r="M16" s="13">
        <f t="shared" si="3"/>
        <v>0.5357142857142857</v>
      </c>
      <c r="N16" s="13">
        <f t="shared" si="4"/>
        <v>0.51724137931034486</v>
      </c>
      <c r="O16" s="13">
        <f t="shared" si="5"/>
        <v>0.5</v>
      </c>
      <c r="P16" s="13">
        <f>15/32</f>
        <v>0.46875</v>
      </c>
    </row>
    <row r="17" spans="1:16" ht="14.4" customHeight="1" x14ac:dyDescent="0.3">
      <c r="A17" s="31" t="s">
        <v>40</v>
      </c>
      <c r="B17" s="18">
        <v>45473</v>
      </c>
      <c r="C17" s="15">
        <v>0.75</v>
      </c>
      <c r="D17" s="8">
        <v>1.1100000000000001</v>
      </c>
      <c r="E17" s="32">
        <v>26</v>
      </c>
      <c r="F17"/>
      <c r="H17" s="11" t="s">
        <v>20</v>
      </c>
      <c r="I17" s="29">
        <v>16</v>
      </c>
      <c r="J17" s="30">
        <f t="shared" si="0"/>
        <v>0.66666666666666663</v>
      </c>
      <c r="K17" s="30">
        <f t="shared" si="1"/>
        <v>0.61538461538461542</v>
      </c>
      <c r="L17" s="30">
        <f t="shared" si="2"/>
        <v>0.59259259259259256</v>
      </c>
      <c r="M17" s="30">
        <f t="shared" si="3"/>
        <v>0.5714285714285714</v>
      </c>
      <c r="N17" s="30">
        <f t="shared" si="4"/>
        <v>0.55172413793103448</v>
      </c>
      <c r="O17" s="30">
        <f t="shared" si="5"/>
        <v>0.53333333333333333</v>
      </c>
      <c r="P17" s="30">
        <f>16/32</f>
        <v>0.5</v>
      </c>
    </row>
    <row r="18" spans="1:16" ht="14.4" customHeight="1" x14ac:dyDescent="0.3">
      <c r="A18" s="6" t="s">
        <v>41</v>
      </c>
      <c r="B18" s="7">
        <v>45473</v>
      </c>
      <c r="C18" s="15">
        <v>0.67</v>
      </c>
      <c r="D18" s="8">
        <v>0.97</v>
      </c>
      <c r="E18" s="16">
        <v>26</v>
      </c>
      <c r="H18" s="11" t="s">
        <v>22</v>
      </c>
      <c r="I18" s="29">
        <v>17</v>
      </c>
      <c r="J18" s="30">
        <f t="shared" si="0"/>
        <v>0.70833333333333337</v>
      </c>
      <c r="K18" s="30">
        <f t="shared" si="1"/>
        <v>0.65384615384615385</v>
      </c>
      <c r="L18" s="30">
        <f t="shared" si="2"/>
        <v>0.62962962962962965</v>
      </c>
      <c r="M18" s="30">
        <f t="shared" si="3"/>
        <v>0.6071428571428571</v>
      </c>
      <c r="N18" s="30">
        <f t="shared" si="4"/>
        <v>0.58620689655172409</v>
      </c>
      <c r="O18" s="30">
        <f t="shared" si="5"/>
        <v>0.56666666666666665</v>
      </c>
      <c r="P18" s="30">
        <f>17/32</f>
        <v>0.53125</v>
      </c>
    </row>
    <row r="19" spans="1:16" ht="14.4" customHeight="1" x14ac:dyDescent="0.3">
      <c r="A19" s="27" t="s">
        <v>42</v>
      </c>
      <c r="B19" s="18">
        <v>45473</v>
      </c>
      <c r="C19" s="8">
        <v>0.9</v>
      </c>
      <c r="D19" s="15">
        <v>0.69</v>
      </c>
      <c r="E19" s="16">
        <v>26</v>
      </c>
      <c r="H19" s="11" t="s">
        <v>24</v>
      </c>
      <c r="I19" s="29">
        <v>18</v>
      </c>
      <c r="J19" s="30">
        <f t="shared" si="0"/>
        <v>0.75</v>
      </c>
      <c r="K19" s="30">
        <f t="shared" si="1"/>
        <v>0.69230769230769229</v>
      </c>
      <c r="L19" s="30">
        <f t="shared" si="2"/>
        <v>0.66666666666666663</v>
      </c>
      <c r="M19" s="30">
        <f t="shared" si="3"/>
        <v>0.6428571428571429</v>
      </c>
      <c r="N19" s="30">
        <f t="shared" si="4"/>
        <v>0.62068965517241381</v>
      </c>
      <c r="O19" s="30">
        <f t="shared" si="5"/>
        <v>0.6</v>
      </c>
      <c r="P19" s="30">
        <f>18/32</f>
        <v>0.5625</v>
      </c>
    </row>
    <row r="20" spans="1:16" ht="14.4" customHeight="1" x14ac:dyDescent="0.3">
      <c r="A20" s="26" t="s">
        <v>43</v>
      </c>
      <c r="B20" s="18">
        <v>45473</v>
      </c>
      <c r="C20" s="15">
        <v>0.67</v>
      </c>
      <c r="D20" s="8">
        <v>1.22</v>
      </c>
      <c r="E20" s="16">
        <v>26</v>
      </c>
      <c r="H20" s="11" t="s">
        <v>26</v>
      </c>
      <c r="I20" s="29">
        <v>19</v>
      </c>
      <c r="J20" s="30">
        <f t="shared" si="0"/>
        <v>0.79166666666666663</v>
      </c>
      <c r="K20" s="30">
        <f t="shared" si="1"/>
        <v>0.73076923076923073</v>
      </c>
      <c r="L20" s="30">
        <f t="shared" si="2"/>
        <v>0.70370370370370372</v>
      </c>
      <c r="M20" s="30">
        <f t="shared" si="3"/>
        <v>0.6785714285714286</v>
      </c>
      <c r="N20" s="30">
        <f t="shared" si="4"/>
        <v>0.65517241379310343</v>
      </c>
      <c r="O20" s="30">
        <f t="shared" si="5"/>
        <v>0.6333333333333333</v>
      </c>
      <c r="P20" s="30">
        <f>19/32</f>
        <v>0.59375</v>
      </c>
    </row>
    <row r="21" spans="1:16" ht="14.4" customHeight="1" x14ac:dyDescent="0.3">
      <c r="A21" s="27" t="s">
        <v>44</v>
      </c>
      <c r="B21" s="18">
        <v>45473</v>
      </c>
      <c r="C21" s="19">
        <v>0.37</v>
      </c>
      <c r="D21" s="8">
        <v>0.86</v>
      </c>
      <c r="E21" s="16">
        <v>26</v>
      </c>
      <c r="G21" s="21"/>
      <c r="H21" s="22" t="s">
        <v>28</v>
      </c>
      <c r="I21" s="29">
        <v>20</v>
      </c>
      <c r="J21" s="30">
        <f t="shared" si="0"/>
        <v>0.83333333333333337</v>
      </c>
      <c r="K21" s="30">
        <f t="shared" si="1"/>
        <v>0.76923076923076927</v>
      </c>
      <c r="L21" s="30">
        <f t="shared" si="2"/>
        <v>0.7407407407407407</v>
      </c>
      <c r="M21" s="30">
        <f t="shared" si="3"/>
        <v>0.7142857142857143</v>
      </c>
      <c r="N21" s="30">
        <f t="shared" si="4"/>
        <v>0.68965517241379315</v>
      </c>
      <c r="O21" s="30">
        <f t="shared" si="5"/>
        <v>0.66666666666666663</v>
      </c>
      <c r="P21" s="30">
        <f>20/32</f>
        <v>0.625</v>
      </c>
    </row>
    <row r="22" spans="1:16" ht="14.4" customHeight="1" x14ac:dyDescent="0.3">
      <c r="A22" s="27" t="s">
        <v>39</v>
      </c>
      <c r="B22" s="18">
        <v>45473</v>
      </c>
      <c r="C22" s="15">
        <v>0.76</v>
      </c>
      <c r="D22" s="8">
        <v>1.1000000000000001</v>
      </c>
      <c r="E22" s="16">
        <v>26</v>
      </c>
      <c r="G22">
        <v>2024</v>
      </c>
      <c r="H22" s="25" t="s">
        <v>30</v>
      </c>
      <c r="I22" s="33">
        <v>21</v>
      </c>
      <c r="J22" s="34">
        <f t="shared" si="0"/>
        <v>0.875</v>
      </c>
      <c r="K22" s="34">
        <f t="shared" si="1"/>
        <v>0.80769230769230771</v>
      </c>
      <c r="L22" s="34">
        <f t="shared" si="2"/>
        <v>0.77777777777777779</v>
      </c>
      <c r="M22" s="34">
        <f t="shared" si="3"/>
        <v>0.75</v>
      </c>
      <c r="N22" s="34">
        <f t="shared" si="4"/>
        <v>0.72413793103448276</v>
      </c>
      <c r="O22" s="34">
        <f t="shared" si="5"/>
        <v>0.7</v>
      </c>
      <c r="P22" s="34">
        <f>21/32</f>
        <v>0.65625</v>
      </c>
    </row>
    <row r="23" spans="1:16" ht="14.4" customHeight="1" thickBot="1" x14ac:dyDescent="0.35">
      <c r="A23" s="26" t="s">
        <v>45</v>
      </c>
      <c r="B23" s="18">
        <v>45473</v>
      </c>
      <c r="C23" s="19">
        <v>0.6</v>
      </c>
      <c r="D23" s="19">
        <v>0.6</v>
      </c>
      <c r="E23" s="28">
        <v>26</v>
      </c>
      <c r="H23" s="11" t="s">
        <v>32</v>
      </c>
      <c r="I23" s="33">
        <v>22</v>
      </c>
      <c r="J23" s="34">
        <f t="shared" si="0"/>
        <v>0.91666666666666663</v>
      </c>
      <c r="K23" s="34">
        <f t="shared" si="1"/>
        <v>0.84615384615384615</v>
      </c>
      <c r="L23" s="34">
        <f t="shared" si="2"/>
        <v>0.81481481481481477</v>
      </c>
      <c r="M23" s="34">
        <f t="shared" si="3"/>
        <v>0.7857142857142857</v>
      </c>
      <c r="N23" s="34">
        <f t="shared" si="4"/>
        <v>0.75862068965517238</v>
      </c>
      <c r="O23" s="34">
        <f t="shared" si="5"/>
        <v>0.73333333333333328</v>
      </c>
      <c r="P23" s="34">
        <f>22/32</f>
        <v>0.6875</v>
      </c>
    </row>
    <row r="24" spans="1:16" ht="14.4" customHeight="1" thickBot="1" x14ac:dyDescent="0.35">
      <c r="B24"/>
      <c r="C24"/>
      <c r="D24"/>
      <c r="E24"/>
      <c r="F24"/>
      <c r="H24" s="35" t="s">
        <v>34</v>
      </c>
      <c r="I24" s="36">
        <v>23</v>
      </c>
      <c r="J24" s="37">
        <f t="shared" si="0"/>
        <v>0.95833333333333337</v>
      </c>
      <c r="K24" s="37">
        <f t="shared" si="1"/>
        <v>0.88461538461538458</v>
      </c>
      <c r="L24" s="37">
        <f t="shared" si="2"/>
        <v>0.85185185185185186</v>
      </c>
      <c r="M24" s="37">
        <f t="shared" si="3"/>
        <v>0.8214285714285714</v>
      </c>
      <c r="N24" s="37">
        <f t="shared" si="4"/>
        <v>0.7931034482758621</v>
      </c>
      <c r="O24" s="37">
        <f t="shared" si="5"/>
        <v>0.76666666666666672</v>
      </c>
      <c r="P24" s="38">
        <f>23/32</f>
        <v>0.71875</v>
      </c>
    </row>
    <row r="25" spans="1:16" ht="14.4" customHeight="1" thickBot="1" x14ac:dyDescent="0.35">
      <c r="A25" s="31" t="s">
        <v>46</v>
      </c>
      <c r="B25" s="18">
        <v>45504</v>
      </c>
      <c r="C25" s="19">
        <v>0.4</v>
      </c>
      <c r="D25" s="19">
        <v>0.5</v>
      </c>
      <c r="E25" s="32">
        <v>27</v>
      </c>
      <c r="H25" s="39" t="s">
        <v>36</v>
      </c>
      <c r="I25" s="40">
        <v>24</v>
      </c>
      <c r="J25" s="41">
        <f t="shared" si="0"/>
        <v>1</v>
      </c>
      <c r="K25" s="34">
        <f t="shared" si="1"/>
        <v>0.92307692307692313</v>
      </c>
      <c r="L25" s="34">
        <f t="shared" si="2"/>
        <v>0.88888888888888884</v>
      </c>
      <c r="M25" s="34">
        <f t="shared" si="3"/>
        <v>0.8571428571428571</v>
      </c>
      <c r="N25" s="34">
        <f t="shared" si="4"/>
        <v>0.82758620689655171</v>
      </c>
      <c r="O25" s="34">
        <f t="shared" si="5"/>
        <v>0.8</v>
      </c>
      <c r="P25" s="42">
        <f>24/32</f>
        <v>0.75</v>
      </c>
    </row>
    <row r="26" spans="1:16" ht="14.4" customHeight="1" x14ac:dyDescent="0.3">
      <c r="A26" s="31" t="s">
        <v>47</v>
      </c>
      <c r="B26" s="18">
        <v>45504</v>
      </c>
      <c r="C26" s="15">
        <v>0.72</v>
      </c>
      <c r="D26" s="8">
        <v>1.1000000000000001</v>
      </c>
      <c r="E26" s="16">
        <v>27</v>
      </c>
      <c r="H26" s="11" t="s">
        <v>14</v>
      </c>
      <c r="I26" s="43">
        <v>25</v>
      </c>
      <c r="J26" s="44"/>
      <c r="K26" s="34">
        <f t="shared" si="1"/>
        <v>0.96153846153846156</v>
      </c>
      <c r="L26" s="34">
        <f t="shared" si="2"/>
        <v>0.92592592592592593</v>
      </c>
      <c r="M26" s="34">
        <f t="shared" si="3"/>
        <v>0.8928571428571429</v>
      </c>
      <c r="N26" s="34">
        <f t="shared" si="4"/>
        <v>0.86206896551724133</v>
      </c>
      <c r="O26" s="34">
        <f t="shared" si="5"/>
        <v>0.83333333333333337</v>
      </c>
      <c r="P26" s="34">
        <f>25/32</f>
        <v>0.78125</v>
      </c>
    </row>
    <row r="27" spans="1:16" ht="14.4" customHeight="1" thickBot="1" x14ac:dyDescent="0.35">
      <c r="A27" s="27" t="s">
        <v>48</v>
      </c>
      <c r="B27" s="18">
        <v>45504</v>
      </c>
      <c r="C27" s="8">
        <v>0.91</v>
      </c>
      <c r="D27" s="8">
        <v>2.84</v>
      </c>
      <c r="E27" s="16">
        <v>27</v>
      </c>
      <c r="H27" s="39" t="s">
        <v>16</v>
      </c>
      <c r="I27" s="45">
        <v>26</v>
      </c>
      <c r="J27" s="46"/>
      <c r="K27" s="41">
        <f t="shared" si="1"/>
        <v>1</v>
      </c>
      <c r="L27" s="34">
        <f t="shared" si="2"/>
        <v>0.96296296296296291</v>
      </c>
      <c r="M27" s="34">
        <f t="shared" si="3"/>
        <v>0.9285714285714286</v>
      </c>
      <c r="N27" s="34">
        <f t="shared" si="4"/>
        <v>0.89655172413793105</v>
      </c>
      <c r="O27" s="34">
        <f t="shared" si="5"/>
        <v>0.8666666666666667</v>
      </c>
      <c r="P27" s="34">
        <f>26/32</f>
        <v>0.8125</v>
      </c>
    </row>
    <row r="28" spans="1:16" ht="14.4" customHeight="1" thickBot="1" x14ac:dyDescent="0.35">
      <c r="A28" s="31" t="s">
        <v>49</v>
      </c>
      <c r="B28" s="18">
        <v>45504</v>
      </c>
      <c r="C28" s="8">
        <v>0.82</v>
      </c>
      <c r="D28" s="8">
        <v>0.87</v>
      </c>
      <c r="E28" s="16">
        <v>27</v>
      </c>
      <c r="H28" s="47" t="s">
        <v>18</v>
      </c>
      <c r="I28" s="48">
        <v>27</v>
      </c>
      <c r="J28" s="49"/>
      <c r="K28" s="49"/>
      <c r="L28" s="41">
        <f t="shared" si="2"/>
        <v>1</v>
      </c>
      <c r="M28" s="34">
        <f t="shared" si="3"/>
        <v>0.9642857142857143</v>
      </c>
      <c r="N28" s="34">
        <f t="shared" si="4"/>
        <v>0.93103448275862066</v>
      </c>
      <c r="O28" s="34">
        <f t="shared" si="5"/>
        <v>0.9</v>
      </c>
      <c r="P28" s="34">
        <f>27/32</f>
        <v>0.84375</v>
      </c>
    </row>
    <row r="29" spans="1:16" ht="14.4" customHeight="1" thickBot="1" x14ac:dyDescent="0.35">
      <c r="A29" s="26" t="s">
        <v>50</v>
      </c>
      <c r="B29" s="18">
        <v>45504</v>
      </c>
      <c r="C29" s="15">
        <v>0.62</v>
      </c>
      <c r="D29" s="8">
        <v>0.95</v>
      </c>
      <c r="E29" s="28">
        <v>27</v>
      </c>
      <c r="H29" s="39" t="s">
        <v>20</v>
      </c>
      <c r="I29" s="45">
        <v>28</v>
      </c>
      <c r="J29" s="46"/>
      <c r="K29" s="46"/>
      <c r="L29" s="46"/>
      <c r="M29" s="41">
        <f t="shared" si="3"/>
        <v>1</v>
      </c>
      <c r="N29" s="34">
        <f t="shared" si="4"/>
        <v>0.96551724137931039</v>
      </c>
      <c r="O29" s="34">
        <f t="shared" si="5"/>
        <v>0.93333333333333335</v>
      </c>
      <c r="P29" s="34">
        <f>28/32</f>
        <v>0.875</v>
      </c>
    </row>
    <row r="30" spans="1:16" ht="14.4" customHeight="1" thickBot="1" x14ac:dyDescent="0.35">
      <c r="B30"/>
      <c r="C30"/>
      <c r="D30"/>
      <c r="E30"/>
      <c r="F30"/>
      <c r="H30" s="47" t="s">
        <v>22</v>
      </c>
      <c r="I30" s="48">
        <v>29</v>
      </c>
      <c r="J30" s="49"/>
      <c r="K30" s="49"/>
      <c r="L30" s="49"/>
      <c r="M30" s="50"/>
      <c r="N30" s="41">
        <f t="shared" si="4"/>
        <v>1</v>
      </c>
      <c r="O30" s="34">
        <f t="shared" si="5"/>
        <v>0.96666666666666667</v>
      </c>
      <c r="P30" s="34">
        <f>29/32</f>
        <v>0.90625</v>
      </c>
    </row>
    <row r="31" spans="1:16" ht="14.4" customHeight="1" thickBot="1" x14ac:dyDescent="0.35">
      <c r="A31" s="27" t="s">
        <v>51</v>
      </c>
      <c r="B31" s="18">
        <v>45535</v>
      </c>
      <c r="C31" s="19">
        <v>0.4</v>
      </c>
      <c r="D31" s="8">
        <v>1.2</v>
      </c>
      <c r="E31" s="32">
        <v>28</v>
      </c>
      <c r="H31" s="47" t="s">
        <v>24</v>
      </c>
      <c r="I31" s="48">
        <v>30</v>
      </c>
      <c r="J31" s="49"/>
      <c r="K31" s="49"/>
      <c r="L31" s="49"/>
      <c r="M31" s="50"/>
      <c r="N31" s="49"/>
      <c r="O31" s="41">
        <f t="shared" si="5"/>
        <v>1</v>
      </c>
      <c r="P31" s="34">
        <f>30/32</f>
        <v>0.9375</v>
      </c>
    </row>
    <row r="32" spans="1:16" ht="14.4" customHeight="1" x14ac:dyDescent="0.3">
      <c r="A32" s="27" t="s">
        <v>52</v>
      </c>
      <c r="B32" s="7">
        <v>45535</v>
      </c>
      <c r="C32" s="15">
        <v>0.66</v>
      </c>
      <c r="D32" s="8">
        <v>1.27</v>
      </c>
      <c r="E32" s="28">
        <v>28</v>
      </c>
      <c r="H32" s="11" t="s">
        <v>26</v>
      </c>
      <c r="I32" s="43">
        <v>31</v>
      </c>
      <c r="J32" s="44"/>
      <c r="K32" s="44"/>
      <c r="L32" s="44"/>
      <c r="M32" s="51"/>
      <c r="N32" s="44"/>
      <c r="O32" s="44"/>
      <c r="P32" s="34">
        <f>31/32</f>
        <v>0.96875</v>
      </c>
    </row>
    <row r="33" spans="1:19" ht="14.4" customHeight="1" thickBot="1" x14ac:dyDescent="0.35">
      <c r="B33"/>
      <c r="C33"/>
      <c r="D33"/>
      <c r="E33"/>
      <c r="F33"/>
      <c r="H33" s="39" t="s">
        <v>28</v>
      </c>
      <c r="I33" s="45">
        <v>32</v>
      </c>
      <c r="J33" s="46"/>
      <c r="K33" s="46"/>
      <c r="L33" s="46"/>
      <c r="M33" s="52"/>
      <c r="N33" s="46"/>
      <c r="O33" s="46"/>
      <c r="P33" s="41">
        <f>32/32</f>
        <v>1</v>
      </c>
    </row>
    <row r="34" spans="1:19" ht="14.4" customHeight="1" x14ac:dyDescent="0.3">
      <c r="A34" s="27" t="s">
        <v>53</v>
      </c>
      <c r="B34" s="7">
        <v>45565</v>
      </c>
      <c r="C34" s="8">
        <v>0.84</v>
      </c>
      <c r="D34" s="8">
        <v>1.48</v>
      </c>
      <c r="E34" s="53">
        <v>29</v>
      </c>
    </row>
    <row r="35" spans="1:19" ht="14.4" customHeight="1" x14ac:dyDescent="0.3">
      <c r="B35"/>
      <c r="C35"/>
      <c r="D35"/>
      <c r="E35"/>
      <c r="F35"/>
      <c r="S35" s="15"/>
    </row>
    <row r="36" spans="1:19" ht="14.4" customHeight="1" x14ac:dyDescent="0.3">
      <c r="A36" s="17" t="s">
        <v>54</v>
      </c>
      <c r="B36" s="7">
        <v>45596</v>
      </c>
      <c r="C36" s="19">
        <v>0.52</v>
      </c>
      <c r="D36" s="8">
        <v>1.3</v>
      </c>
      <c r="E36" s="32">
        <v>30</v>
      </c>
    </row>
    <row r="37" spans="1:19" x14ac:dyDescent="0.3">
      <c r="A37" s="27" t="s">
        <v>55</v>
      </c>
      <c r="B37" s="7">
        <v>45596</v>
      </c>
      <c r="C37" s="15">
        <v>0.63</v>
      </c>
      <c r="D37" s="15">
        <v>0.62</v>
      </c>
      <c r="E37" s="28">
        <v>30</v>
      </c>
    </row>
    <row r="38" spans="1:19" x14ac:dyDescent="0.3">
      <c r="B38"/>
      <c r="C38"/>
      <c r="D38"/>
      <c r="E38"/>
      <c r="F38"/>
    </row>
    <row r="39" spans="1:19" x14ac:dyDescent="0.3">
      <c r="A39" s="27" t="s">
        <v>56</v>
      </c>
      <c r="B39" s="7">
        <v>45657</v>
      </c>
      <c r="C39" s="8">
        <v>0.78</v>
      </c>
      <c r="D39" s="8">
        <v>1.92</v>
      </c>
      <c r="E39" s="32">
        <v>32</v>
      </c>
    </row>
    <row r="40" spans="1:19" x14ac:dyDescent="0.3">
      <c r="A40" s="27" t="s">
        <v>57</v>
      </c>
      <c r="B40" s="7">
        <v>45657</v>
      </c>
      <c r="C40" s="15">
        <v>0.56000000000000005</v>
      </c>
      <c r="D40" s="8">
        <v>0.97</v>
      </c>
      <c r="E40" s="16">
        <v>32</v>
      </c>
    </row>
    <row r="41" spans="1:19" x14ac:dyDescent="0.3">
      <c r="A41" s="27" t="s">
        <v>58</v>
      </c>
      <c r="B41" s="7">
        <v>45657</v>
      </c>
      <c r="C41" s="15">
        <v>0.52</v>
      </c>
      <c r="D41" s="15">
        <v>0.54</v>
      </c>
      <c r="E41" s="16">
        <v>32</v>
      </c>
    </row>
    <row r="42" spans="1:19" x14ac:dyDescent="0.3">
      <c r="A42" s="17" t="s">
        <v>59</v>
      </c>
      <c r="B42" s="7">
        <v>45657</v>
      </c>
      <c r="C42" s="8">
        <v>0.69</v>
      </c>
      <c r="D42" s="8">
        <v>0.69</v>
      </c>
      <c r="E42" s="16">
        <v>32</v>
      </c>
    </row>
    <row r="43" spans="1:19" x14ac:dyDescent="0.3">
      <c r="A43" s="27" t="s">
        <v>60</v>
      </c>
      <c r="B43" s="7">
        <v>45657</v>
      </c>
      <c r="C43" s="19">
        <v>0.46</v>
      </c>
      <c r="D43" s="8">
        <v>0.75</v>
      </c>
      <c r="E43" s="16">
        <v>32</v>
      </c>
    </row>
    <row r="44" spans="1:19" x14ac:dyDescent="0.3">
      <c r="A44" s="17" t="s">
        <v>61</v>
      </c>
      <c r="B44" s="7">
        <v>45657</v>
      </c>
      <c r="C44" s="15">
        <v>0.53</v>
      </c>
      <c r="D44" s="8">
        <v>0.68</v>
      </c>
      <c r="E44" s="16">
        <v>32</v>
      </c>
    </row>
    <row r="45" spans="1:19" x14ac:dyDescent="0.3">
      <c r="A45" s="17" t="s">
        <v>62</v>
      </c>
      <c r="B45" s="7">
        <v>45657</v>
      </c>
      <c r="C45" s="15">
        <v>0.55000000000000004</v>
      </c>
      <c r="D45" s="8">
        <v>0.82</v>
      </c>
      <c r="E45" s="16">
        <v>32</v>
      </c>
    </row>
    <row r="46" spans="1:19" x14ac:dyDescent="0.3">
      <c r="A46" s="27" t="s">
        <v>63</v>
      </c>
      <c r="B46" s="7">
        <v>45657</v>
      </c>
      <c r="C46" s="8">
        <v>0.68</v>
      </c>
      <c r="D46" s="8">
        <v>1.36</v>
      </c>
      <c r="E46" s="16">
        <v>32</v>
      </c>
    </row>
    <row r="47" spans="1:19" x14ac:dyDescent="0.3">
      <c r="A47" s="27" t="s">
        <v>64</v>
      </c>
      <c r="B47" s="7">
        <v>45657</v>
      </c>
      <c r="C47" s="15">
        <v>0.6</v>
      </c>
      <c r="D47" s="19">
        <v>0.49</v>
      </c>
      <c r="E47" s="16">
        <v>32</v>
      </c>
    </row>
    <row r="48" spans="1:19" x14ac:dyDescent="0.3">
      <c r="A48" s="26" t="s">
        <v>65</v>
      </c>
      <c r="B48" s="7">
        <v>45657</v>
      </c>
      <c r="C48" s="19">
        <v>0.08</v>
      </c>
      <c r="D48" s="8">
        <v>0.77</v>
      </c>
      <c r="E48" s="16">
        <v>32</v>
      </c>
    </row>
    <row r="49" spans="1:5" x14ac:dyDescent="0.3">
      <c r="A49" s="27" t="s">
        <v>66</v>
      </c>
      <c r="B49" s="7">
        <v>45657</v>
      </c>
      <c r="C49" s="19">
        <v>0.46</v>
      </c>
      <c r="D49" s="15">
        <v>0.5</v>
      </c>
      <c r="E49" s="16">
        <v>32</v>
      </c>
    </row>
    <row r="50" spans="1:5" x14ac:dyDescent="0.3">
      <c r="A50" s="27" t="s">
        <v>67</v>
      </c>
      <c r="B50" s="18">
        <v>45657</v>
      </c>
      <c r="C50" s="19">
        <v>0.41</v>
      </c>
      <c r="D50" s="19">
        <v>0.44</v>
      </c>
      <c r="E50" s="28">
        <v>32</v>
      </c>
    </row>
  </sheetData>
  <mergeCells count="1">
    <mergeCell ref="H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52569ECEA4A742A2C5974F57977DA4" ma:contentTypeVersion="5" ma:contentTypeDescription="Create a new document." ma:contentTypeScope="" ma:versionID="79c9f2753a94edf9e8c03015e3e7977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D3AFBA-AB4F-44E9-B585-0582BDC9796F}"/>
</file>

<file path=customXml/itemProps2.xml><?xml version="1.0" encoding="utf-8"?>
<ds:datastoreItem xmlns:ds="http://schemas.openxmlformats.org/officeDocument/2006/customXml" ds:itemID="{BBE33C26-3005-47C3-8497-5EC43685F249}"/>
</file>

<file path=customXml/itemProps3.xml><?xml version="1.0" encoding="utf-8"?>
<ds:datastoreItem xmlns:ds="http://schemas.openxmlformats.org/officeDocument/2006/customXml" ds:itemID="{C5F3F6C7-38B1-440B-861B-9FE1D7110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Boccardi2, Rosalia</dc:creator>
  <cp:lastModifiedBy>Boccardi2, Rosalia</cp:lastModifiedBy>
  <dcterms:created xsi:type="dcterms:W3CDTF">2024-04-03T22:15:31Z</dcterms:created>
  <dcterms:modified xsi:type="dcterms:W3CDTF">2024-04-08T22:35:28Z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0x010100CE52569ECEA4A742A2C5974F57977DA4</vt:lpwstr>
  </property>
</Properties>
</file>